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<sst xmlns="http://schemas.openxmlformats.org/spreadsheetml/2006/main" count="60" uniqueCount="43">
  <si>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объем продаж</t>
  </si>
  <si>
    <t>Цена</t>
  </si>
  <si>
    <t>Перемен</t>
  </si>
  <si>
    <t>Постоян</t>
  </si>
  <si>
    <t>1.</t>
  </si>
  <si>
    <t>Налогооблагаемая прибыль</t>
  </si>
  <si>
    <t>Налог на прибыль</t>
  </si>
  <si>
    <t>Чистая Прибыль</t>
  </si>
  <si>
    <t>а</t>
  </si>
  <si>
    <t>б</t>
  </si>
  <si>
    <t>Порог Рентабельности</t>
  </si>
  <si>
    <t>шт.</t>
  </si>
  <si>
    <t>в</t>
  </si>
  <si>
    <t>Выручка</t>
  </si>
  <si>
    <t>Маржинальная прибыль</t>
  </si>
  <si>
    <t>Выручка мин.</t>
  </si>
  <si>
    <t>(MS) Margin of Safety</t>
  </si>
  <si>
    <t>можно снижать выручку на 49%</t>
  </si>
  <si>
    <t>г</t>
  </si>
  <si>
    <t>Сила воздействия опер рычага</t>
  </si>
  <si>
    <t>для расчета нужны данные по предыдущему либо следующему году</t>
  </si>
  <si>
    <t>формула такая = (EBITотч-EBITпред)/EBITпред, далее считаем то же саме по выручке и затем делим итог по прибыли на итог по выручке</t>
  </si>
  <si>
    <t>Цена на 10% спрос тот же</t>
  </si>
  <si>
    <t>цена updated</t>
  </si>
  <si>
    <t>рост прибыль на 67%</t>
  </si>
  <si>
    <t>Насколько скоратить объем без потери прибыли</t>
  </si>
  <si>
    <t>2.</t>
  </si>
  <si>
    <t>Маржинальная прибыль на ед</t>
  </si>
  <si>
    <t>объем, который сохраняет прибыль 343 млн</t>
  </si>
  <si>
    <t xml:space="preserve">значит уменьшить можно на </t>
  </si>
  <si>
    <t>3.</t>
  </si>
  <si>
    <t>Постоян расход updated</t>
  </si>
  <si>
    <t>значит уменьшить можно на</t>
  </si>
  <si>
    <t>4.</t>
  </si>
  <si>
    <t>Объем</t>
  </si>
  <si>
    <t>Расходы</t>
  </si>
  <si>
    <t>Постоянные</t>
  </si>
  <si>
    <t>Переменный в интервале от 0 до</t>
  </si>
  <si>
    <t>шт</t>
  </si>
  <si>
    <t>с точки зрения фин устойчивости Вариант А наиболее предпочтителен т.к. целиком зависим от спроса</t>
  </si>
  <si>
    <t>Переменые на ед</t>
  </si>
  <si>
    <t>перемен общ</t>
  </si>
  <si>
    <t>точно такие же графики по перменным, по прибыли и выручке строить нет нужды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</si>
</sst>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0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Постоянные затраты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Лист1!$A$33</c:f>
              <c:strCache>
                <c:ptCount val="1"/>
                <c:pt idx="0">
                  <c:v>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Лист1!$C$35</c:f>
              <c:numCache>
                <c:ptCount val="1"/>
                <c:pt idx="0">
                  <c:v>170000000</c:v>
                </c:pt>
              </c:numCache>
            </c:numRef>
          </c:val>
        </c:ser>
        <c:ser>
          <c:idx val="1"/>
          <c:order val="1"/>
          <c:tx>
            <c:strRef>
              <c:f>Лист1!$A$38</c:f>
              <c:strCache>
                <c:ptCount val="1"/>
                <c:pt idx="0">
                  <c:v>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Лист1!$C$40</c:f>
              <c:numCache>
                <c:ptCount val="1"/>
                <c:pt idx="0">
                  <c:v>620000000</c:v>
                </c:pt>
              </c:numCache>
            </c:numRef>
          </c:val>
        </c:ser>
        <c:ser>
          <c:idx val="2"/>
          <c:order val="2"/>
          <c:tx>
            <c:strRef>
              <c:f>Лист1!$A$43</c:f>
              <c:strCache>
                <c:ptCount val="1"/>
                <c:pt idx="0">
                  <c:v>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Лист1!$C$45</c:f>
              <c:numCache>
                <c:ptCount val="1"/>
                <c:pt idx="0">
                  <c:v>1070000000</c:v>
                </c:pt>
              </c:numCache>
            </c:numRef>
          </c:val>
        </c:ser>
        <c:axId val="39677735"/>
        <c:axId val="21555296"/>
      </c:barChart>
      <c:catAx>
        <c:axId val="3967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55296"/>
        <c:crosses val="autoZero"/>
        <c:auto val="1"/>
        <c:lblOffset val="100"/>
        <c:noMultiLvlLbl val="0"/>
      </c:catAx>
      <c:valAx>
        <c:axId val="21555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77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152400</xdr:rowOff>
    </xdr:from>
    <xdr:to>
      <xdr:col>4</xdr:col>
      <xdr:colOff>695325</xdr:colOff>
      <xdr:row>65</xdr:row>
      <xdr:rowOff>142875</xdr:rowOff>
    </xdr:to>
    <xdr:graphicFrame>
      <xdr:nvGraphicFramePr>
        <xdr:cNvPr id="1" name="Chart 2"/>
        <xdr:cNvGraphicFramePr/>
      </xdr:nvGraphicFramePr>
      <xdr:xfrm>
        <a:off x="276225" y="8067675"/>
        <a:ext cx="5029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workbookViewId="0" topLeftCell="A16">
      <selection activeCell="F52" sqref="F52"/>
    </sheetView>
  </sheetViews>
  <sheetFormatPr defaultColWidth="9.00390625" defaultRowHeight="12.75"/>
  <cols>
    <col min="1" max="1" width="3.625" style="0" customWidth="1"/>
    <col min="2" max="2" width="28.25390625" style="0" bestFit="1" customWidth="1"/>
    <col min="3" max="3" width="19.625" style="0" customWidth="1"/>
    <col min="5" max="5" width="29.375" style="0" customWidth="1"/>
    <col min="6" max="6" width="15.375" style="0" bestFit="1" customWidth="1"/>
  </cols>
  <sheetData>
    <row r="2" spans="2:6" ht="12.75">
      <c r="B2" t="s">
        <v>0</v>
      </c>
      <c r="C2" s="1">
        <v>90000</v>
      </c>
      <c r="E2" t="s">
        <v>13</v>
      </c>
      <c r="F2" s="2">
        <f>C2*C3</f>
        <v>2313000000</v>
      </c>
    </row>
    <row r="3" spans="2:6" ht="12.75">
      <c r="B3" t="s">
        <v>1</v>
      </c>
      <c r="C3" s="1">
        <v>25700</v>
      </c>
      <c r="E3" t="s">
        <v>14</v>
      </c>
      <c r="F3" s="1">
        <f>(C3-C4)*C2</f>
        <v>693000000</v>
      </c>
    </row>
    <row r="4" spans="2:5" ht="12.75">
      <c r="B4" t="s">
        <v>2</v>
      </c>
      <c r="C4" s="1">
        <v>18000</v>
      </c>
      <c r="E4">
        <f>F3/F2</f>
        <v>0.29961089494163423</v>
      </c>
    </row>
    <row r="5" spans="2:6" ht="12.75">
      <c r="B5" t="s">
        <v>3</v>
      </c>
      <c r="C5" s="1">
        <v>350000000</v>
      </c>
      <c r="E5" t="s">
        <v>15</v>
      </c>
      <c r="F5" s="2">
        <f>C11*C3</f>
        <v>1168181818.1818182</v>
      </c>
    </row>
    <row r="7" spans="1:12" ht="12.7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3" ht="12.75">
      <c r="A8" t="s">
        <v>8</v>
      </c>
      <c r="B8" t="s">
        <v>5</v>
      </c>
      <c r="C8" s="2">
        <f>C2*C3-C2*C4-C5</f>
        <v>343000000</v>
      </c>
    </row>
    <row r="9" spans="2:4" ht="12.75">
      <c r="B9" t="s">
        <v>6</v>
      </c>
      <c r="C9" s="2">
        <f>C8*D9</f>
        <v>68600000</v>
      </c>
      <c r="D9" s="3">
        <v>0.2</v>
      </c>
    </row>
    <row r="10" spans="2:3" ht="12.75">
      <c r="B10" t="s">
        <v>7</v>
      </c>
      <c r="C10" s="2">
        <f>C8-C9</f>
        <v>274400000</v>
      </c>
    </row>
    <row r="11" spans="1:4" ht="12.75">
      <c r="A11" t="s">
        <v>9</v>
      </c>
      <c r="B11" t="s">
        <v>10</v>
      </c>
      <c r="C11" s="5">
        <f>C5/(C3-C4)</f>
        <v>45454.545454545456</v>
      </c>
      <c r="D11" t="s">
        <v>11</v>
      </c>
    </row>
    <row r="12" spans="1:5" ht="12.75">
      <c r="A12" t="s">
        <v>12</v>
      </c>
      <c r="B12" t="s">
        <v>16</v>
      </c>
      <c r="C12" s="2">
        <f>F2-F5</f>
        <v>1144818181.8181818</v>
      </c>
      <c r="D12" s="6">
        <f>C12/F2</f>
        <v>0.4949494949494949</v>
      </c>
      <c r="E12" t="s">
        <v>17</v>
      </c>
    </row>
    <row r="13" spans="1:11" ht="12.75">
      <c r="A13" t="s">
        <v>18</v>
      </c>
      <c r="B13" t="s">
        <v>19</v>
      </c>
      <c r="C13" s="8" t="s">
        <v>20</v>
      </c>
      <c r="D13" s="9"/>
      <c r="E13" s="9"/>
      <c r="F13" s="9"/>
      <c r="G13" s="9"/>
      <c r="H13" s="9"/>
      <c r="I13" s="9"/>
      <c r="J13" s="9"/>
      <c r="K13" s="9"/>
    </row>
    <row r="14" ht="12.75">
      <c r="C14" t="s">
        <v>21</v>
      </c>
    </row>
    <row r="15" spans="1:12" ht="12.75">
      <c r="A15" s="10" t="s">
        <v>26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2" ht="12.75">
      <c r="A16" t="s">
        <v>8</v>
      </c>
      <c r="B16" t="s">
        <v>22</v>
      </c>
    </row>
    <row r="17" spans="2:4" ht="12.75">
      <c r="B17" t="s">
        <v>23</v>
      </c>
      <c r="C17">
        <f>C3*(1+D17)</f>
        <v>28270.000000000004</v>
      </c>
      <c r="D17" s="3">
        <v>0.1</v>
      </c>
    </row>
    <row r="18" spans="2:5" ht="12.75">
      <c r="B18" t="s">
        <v>13</v>
      </c>
      <c r="C18" s="2">
        <f>C17*C2</f>
        <v>2544300000.0000005</v>
      </c>
      <c r="D18" s="2"/>
      <c r="E18" s="2"/>
    </row>
    <row r="19" spans="2:5" ht="12.75">
      <c r="B19" t="s">
        <v>5</v>
      </c>
      <c r="C19" s="2">
        <f>C18-C2*C4-C5</f>
        <v>574300000.0000005</v>
      </c>
      <c r="D19" s="6">
        <f>C19/C8-1</f>
        <v>0.6743440233236166</v>
      </c>
      <c r="E19" s="2" t="s">
        <v>24</v>
      </c>
    </row>
    <row r="20" spans="1:10" ht="25.5">
      <c r="A20" t="s">
        <v>9</v>
      </c>
      <c r="B20" s="7" t="s">
        <v>25</v>
      </c>
      <c r="C20" s="2">
        <f>(C5+C8)/C21</f>
        <v>67478.09152872441</v>
      </c>
      <c r="D20" s="2" t="s">
        <v>28</v>
      </c>
      <c r="E20" s="2"/>
      <c r="G20" t="s">
        <v>29</v>
      </c>
      <c r="J20" s="4">
        <f>C2-C20</f>
        <v>22521.908471275587</v>
      </c>
    </row>
    <row r="21" spans="2:5" ht="12.75">
      <c r="B21" t="s">
        <v>27</v>
      </c>
      <c r="C21" s="2">
        <f>C17-C4</f>
        <v>10270.000000000004</v>
      </c>
      <c r="D21" s="2"/>
      <c r="E21" s="2"/>
    </row>
    <row r="22" spans="1:12" ht="12.75">
      <c r="A22" s="10" t="s">
        <v>30</v>
      </c>
      <c r="B22" s="10"/>
      <c r="C22" s="11"/>
      <c r="D22" s="11"/>
      <c r="E22" s="11"/>
      <c r="F22" s="10"/>
      <c r="G22" s="10"/>
      <c r="H22" s="10"/>
      <c r="I22" s="10"/>
      <c r="J22" s="10"/>
      <c r="K22" s="10"/>
      <c r="L22" s="10"/>
    </row>
    <row r="23" spans="1:5" ht="12.75">
      <c r="A23" t="s">
        <v>8</v>
      </c>
      <c r="B23" t="s">
        <v>31</v>
      </c>
      <c r="C23" s="2">
        <f>C5*(1-D23)</f>
        <v>315000000</v>
      </c>
      <c r="D23" s="2">
        <v>0.1</v>
      </c>
      <c r="E23" s="2"/>
    </row>
    <row r="24" spans="2:5" ht="12.75">
      <c r="B24" t="s">
        <v>5</v>
      </c>
      <c r="C24" s="2">
        <f>C2*C3-C2*C4-C23</f>
        <v>378000000</v>
      </c>
      <c r="D24" s="2"/>
      <c r="E24" s="2"/>
    </row>
    <row r="25" spans="2:3" ht="12.75">
      <c r="B25" t="s">
        <v>27</v>
      </c>
      <c r="C25" s="1">
        <f>C3-C4</f>
        <v>7700</v>
      </c>
    </row>
    <row r="26" spans="2:10" ht="25.5">
      <c r="B26" s="7" t="s">
        <v>25</v>
      </c>
      <c r="C26" s="2">
        <f>(C23+C8)/C25</f>
        <v>85454.54545454546</v>
      </c>
      <c r="D26" t="s">
        <v>28</v>
      </c>
      <c r="G26" t="s">
        <v>32</v>
      </c>
      <c r="J26" s="12">
        <f>C2-C26</f>
        <v>4545.454545454544</v>
      </c>
    </row>
    <row r="27" spans="1:12" ht="12.75">
      <c r="A27" s="10" t="s">
        <v>33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4" ht="12.75">
      <c r="A28" s="15"/>
      <c r="B28" s="15" t="s">
        <v>5</v>
      </c>
      <c r="C28" s="16">
        <f>C8</f>
        <v>343000000</v>
      </c>
      <c r="D28" s="15"/>
    </row>
    <row r="29" spans="1:4" ht="12.75">
      <c r="A29" s="15"/>
      <c r="B29" s="15" t="s">
        <v>34</v>
      </c>
      <c r="C29" s="17">
        <f>C2</f>
        <v>90000</v>
      </c>
      <c r="D29" s="15"/>
    </row>
    <row r="30" spans="1:4" ht="12.75">
      <c r="A30" s="15"/>
      <c r="B30" s="15" t="s">
        <v>1</v>
      </c>
      <c r="C30" s="17">
        <f>C3</f>
        <v>25700</v>
      </c>
      <c r="D30" s="15"/>
    </row>
    <row r="31" spans="1:4" ht="12.75">
      <c r="A31" s="15"/>
      <c r="B31" s="15" t="s">
        <v>13</v>
      </c>
      <c r="C31" s="16">
        <f>F2</f>
        <v>2313000000</v>
      </c>
      <c r="D31" s="15"/>
    </row>
    <row r="32" spans="1:4" ht="12.75">
      <c r="A32" s="13"/>
      <c r="B32" s="13" t="s">
        <v>35</v>
      </c>
      <c r="C32" s="14">
        <f>C31-C28</f>
        <v>1970000000</v>
      </c>
      <c r="D32" s="13"/>
    </row>
    <row r="33" spans="1:6" ht="12.75">
      <c r="A33" t="s">
        <v>8</v>
      </c>
      <c r="B33" t="s">
        <v>40</v>
      </c>
      <c r="C33" s="2">
        <v>20000</v>
      </c>
      <c r="E33" t="s">
        <v>37</v>
      </c>
      <c r="F33" s="2">
        <f>C32/C29</f>
        <v>21888.88888888889</v>
      </c>
    </row>
    <row r="34" spans="2:6" ht="12.75">
      <c r="B34" t="s">
        <v>41</v>
      </c>
      <c r="C34" s="2">
        <f>C33*C29</f>
        <v>1800000000</v>
      </c>
      <c r="F34" s="2"/>
    </row>
    <row r="35" spans="2:3" ht="12.75">
      <c r="B35" t="s">
        <v>36</v>
      </c>
      <c r="C35" s="2">
        <f>C32-C33*C29</f>
        <v>170000000</v>
      </c>
    </row>
    <row r="36" spans="2:5" ht="12.75">
      <c r="B36" t="str">
        <f>B11</f>
        <v>Порог Рентабельности</v>
      </c>
      <c r="C36" s="2">
        <f>C35/(C30-C33)</f>
        <v>29824.56140350877</v>
      </c>
      <c r="D36" t="s">
        <v>11</v>
      </c>
      <c r="E36" t="s">
        <v>39</v>
      </c>
    </row>
    <row r="37" spans="1:4" ht="12.75">
      <c r="A37" s="13"/>
      <c r="B37" s="13" t="str">
        <f>B12</f>
        <v>(MS) Margin of Safety</v>
      </c>
      <c r="C37" s="14">
        <f>C31-C36*C30</f>
        <v>1546508771.9298246</v>
      </c>
      <c r="D37" s="18">
        <f>C37/$C$31</f>
        <v>0.6686159844054581</v>
      </c>
    </row>
    <row r="38" spans="1:3" ht="12" customHeight="1">
      <c r="A38" t="s">
        <v>9</v>
      </c>
      <c r="B38" t="str">
        <f>B33</f>
        <v>Переменые на ед</v>
      </c>
      <c r="C38" s="2">
        <v>15000</v>
      </c>
    </row>
    <row r="39" spans="2:3" ht="12" customHeight="1">
      <c r="B39" t="str">
        <f>B34</f>
        <v>перемен общ</v>
      </c>
      <c r="C39" s="2">
        <f>15000*C29</f>
        <v>1350000000</v>
      </c>
    </row>
    <row r="40" spans="2:3" ht="12.75">
      <c r="B40" t="str">
        <f>B35</f>
        <v>Постоянные</v>
      </c>
      <c r="C40" s="2">
        <f>C32-C38*C29</f>
        <v>620000000</v>
      </c>
    </row>
    <row r="41" spans="1:4" ht="12.75">
      <c r="A41" s="15"/>
      <c r="B41" s="15" t="str">
        <f>B11</f>
        <v>Порог Рентабельности</v>
      </c>
      <c r="C41" s="16">
        <f>C40/(C30-C38)</f>
        <v>57943.92523364486</v>
      </c>
      <c r="D41" s="15" t="s">
        <v>38</v>
      </c>
    </row>
    <row r="42" spans="1:4" ht="12.75">
      <c r="A42" s="13"/>
      <c r="B42" s="13" t="str">
        <f>B37</f>
        <v>(MS) Margin of Safety</v>
      </c>
      <c r="C42" s="14">
        <f>C31-C41*C30</f>
        <v>823841121.495327</v>
      </c>
      <c r="D42" s="18">
        <f>C42/C31</f>
        <v>0.35617860851505706</v>
      </c>
    </row>
    <row r="43" spans="1:3" ht="12.75">
      <c r="A43" t="s">
        <v>12</v>
      </c>
      <c r="B43" t="str">
        <f>B38</f>
        <v>Переменые на ед</v>
      </c>
      <c r="C43" s="2">
        <v>10000</v>
      </c>
    </row>
    <row r="44" spans="2:3" ht="12.75">
      <c r="B44" t="str">
        <f>B39</f>
        <v>перемен общ</v>
      </c>
      <c r="C44" s="2">
        <f>C43*C29</f>
        <v>900000000</v>
      </c>
    </row>
    <row r="45" spans="2:3" ht="12.75">
      <c r="B45" t="str">
        <f>B40</f>
        <v>Постоянные</v>
      </c>
      <c r="C45" s="2">
        <f>C32-C29*C43</f>
        <v>1070000000</v>
      </c>
    </row>
    <row r="46" spans="2:4" ht="12.75">
      <c r="B46" t="str">
        <f>B41</f>
        <v>Порог Рентабельности</v>
      </c>
      <c r="C46" s="2">
        <f>C45/(C30-C43)</f>
        <v>68152.86624203822</v>
      </c>
      <c r="D46" t="s">
        <v>38</v>
      </c>
    </row>
    <row r="47" spans="1:4" ht="12.75">
      <c r="A47" s="13"/>
      <c r="B47" s="13" t="str">
        <f>B42</f>
        <v>(MS) Margin of Safety</v>
      </c>
      <c r="C47" s="14">
        <f>C31-C46*C30</f>
        <v>561471337.5796177</v>
      </c>
      <c r="D47" s="18">
        <f>C47/C31</f>
        <v>0.24274593064401978</v>
      </c>
    </row>
    <row r="50" ht="12.75">
      <c r="F50" t="s">
        <v>42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hydro</cp:lastModifiedBy>
  <dcterms:created xsi:type="dcterms:W3CDTF">2009-04-10T05:58:43Z</dcterms:created>
  <dcterms:modified xsi:type="dcterms:W3CDTF">2009-04-10T07:21:54Z</dcterms:modified>
  <cp:category/>
  <cp:version/>
  <cp:contentType/>
  <cp:contentStatus/>
</cp:coreProperties>
</file>