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955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<sst xmlns="http://schemas.openxmlformats.org/spreadsheetml/2006/main" count="81" uniqueCount="46">
  <si>
    <t>руб</t>
  </si>
  <si>
    <t>Займ</t>
  </si>
  <si>
    <t>%</t>
  </si>
  <si>
    <t>лет</t>
  </si>
  <si>
    <t>Амортизация</t>
  </si>
  <si>
    <t>Классический вариант</t>
  </si>
  <si>
    <t>PL</t>
  </si>
  <si>
    <t>EBITDA</t>
  </si>
  <si>
    <t>1й год</t>
  </si>
  <si>
    <t>2й год</t>
  </si>
  <si>
    <t>3й год</t>
  </si>
  <si>
    <t>4й год</t>
  </si>
  <si>
    <t>5й год</t>
  </si>
  <si>
    <t>6й год</t>
  </si>
  <si>
    <t>7й год</t>
  </si>
  <si>
    <t>8й год</t>
  </si>
  <si>
    <t>9й год</t>
  </si>
  <si>
    <t>10й год</t>
  </si>
  <si>
    <t>Выручка</t>
  </si>
  <si>
    <t>Затраты (без налога на имущество)</t>
  </si>
  <si>
    <t>налог на имущество</t>
  </si>
  <si>
    <t>ст-ть на начало</t>
  </si>
  <si>
    <t>амортизация</t>
  </si>
  <si>
    <t>ст-ть на конец</t>
  </si>
  <si>
    <t>Инвестиции в оборудование без НДС</t>
  </si>
  <si>
    <t>проценты</t>
  </si>
  <si>
    <t>долг на начало</t>
  </si>
  <si>
    <t>долг на конец</t>
  </si>
  <si>
    <t>EBT</t>
  </si>
  <si>
    <t>Profit</t>
  </si>
  <si>
    <t>Неоклассический вариант</t>
  </si>
  <si>
    <t>Срок стройки</t>
  </si>
  <si>
    <t>мес</t>
  </si>
  <si>
    <t>налог на прибыль расчетный</t>
  </si>
  <si>
    <t>Loss carry-forward</t>
  </si>
  <si>
    <t>Актив по отложенному налогу, bop</t>
  </si>
  <si>
    <t>Начислено</t>
  </si>
  <si>
    <t>Использовано</t>
  </si>
  <si>
    <t>Актив по отложенному налогу, eop</t>
  </si>
  <si>
    <t>Теперь посчитаем с:</t>
  </si>
  <si>
    <t>1.включением в стоимость имущества % по кредиту выплаченные за 6 мес строительства</t>
  </si>
  <si>
    <t>2.амортизационной премией 30%</t>
  </si>
  <si>
    <t>Классический профит</t>
  </si>
  <si>
    <t>Неоклассический профит</t>
  </si>
  <si>
    <t>дельта</t>
  </si>
  <si>
    <t>Актив по отложенному налогу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</si>
</sst>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medium"/>
      <right/>
      <top/>
      <bottom/>
    </border>
    <border>
      <left>
        <color indexed="63"/>
      </left>
      <right style="medium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/>
      <bottom style="medium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43" fillId="0" borderId="0" xfId="0" applyFont="1" applyAlignment="1">
      <alignment/>
    </xf>
    <xf numFmtId="3" fontId="19" fillId="33" borderId="0" xfId="0" applyNumberFormat="1" applyFont="1" applyFill="1" applyBorder="1" applyAlignment="1">
      <alignment/>
    </xf>
    <xf numFmtId="3" fontId="19" fillId="33" borderId="10" xfId="0" applyNumberFormat="1" applyFont="1" applyFill="1" applyBorder="1" applyAlignment="1">
      <alignment/>
    </xf>
    <xf numFmtId="3" fontId="19" fillId="33" borderId="11" xfId="0" applyNumberFormat="1" applyFont="1" applyFill="1" applyBorder="1" applyAlignment="1">
      <alignment/>
    </xf>
    <xf numFmtId="0" fontId="19" fillId="33" borderId="12" xfId="0" applyFont="1" applyFill="1" applyBorder="1" applyAlignment="1">
      <alignment/>
    </xf>
    <xf numFmtId="0" fontId="19" fillId="33" borderId="13" xfId="0" applyFont="1" applyFill="1" applyBorder="1" applyAlignment="1">
      <alignment/>
    </xf>
    <xf numFmtId="0" fontId="19" fillId="33" borderId="14" xfId="0" applyFont="1" applyFill="1" applyBorder="1" applyAlignment="1">
      <alignment/>
    </xf>
    <xf numFmtId="0" fontId="44" fillId="33" borderId="15" xfId="0" applyFont="1" applyFill="1" applyBorder="1" applyAlignment="1">
      <alignment/>
    </xf>
    <xf numFmtId="0" fontId="44" fillId="33" borderId="16" xfId="0" applyFont="1" applyFill="1" applyBorder="1" applyAlignment="1">
      <alignment/>
    </xf>
    <xf numFmtId="0" fontId="44" fillId="33" borderId="17" xfId="0" applyFont="1" applyFill="1" applyBorder="1" applyAlignment="1">
      <alignment/>
    </xf>
    <xf numFmtId="0" fontId="20" fillId="34" borderId="12" xfId="0" applyFont="1" applyFill="1" applyBorder="1" applyAlignment="1">
      <alignment/>
    </xf>
    <xf numFmtId="3" fontId="45" fillId="34" borderId="18" xfId="0" applyNumberFormat="1" applyFont="1" applyFill="1" applyBorder="1" applyAlignment="1">
      <alignment/>
    </xf>
    <xf numFmtId="3" fontId="45" fillId="34" borderId="19" xfId="0" applyNumberFormat="1" applyFont="1" applyFill="1" applyBorder="1" applyAlignment="1">
      <alignment/>
    </xf>
    <xf numFmtId="0" fontId="20" fillId="34" borderId="13" xfId="0" applyFont="1" applyFill="1" applyBorder="1" applyAlignment="1">
      <alignment/>
    </xf>
    <xf numFmtId="3" fontId="45" fillId="34" borderId="0" xfId="0" applyNumberFormat="1" applyFont="1" applyFill="1" applyBorder="1" applyAlignment="1">
      <alignment/>
    </xf>
    <xf numFmtId="3" fontId="45" fillId="34" borderId="10" xfId="0" applyNumberFormat="1" applyFont="1" applyFill="1" applyBorder="1" applyAlignment="1">
      <alignment/>
    </xf>
    <xf numFmtId="0" fontId="20" fillId="34" borderId="14" xfId="0" applyFont="1" applyFill="1" applyBorder="1" applyAlignment="1">
      <alignment/>
    </xf>
    <xf numFmtId="3" fontId="45" fillId="34" borderId="20" xfId="0" applyNumberFormat="1" applyFont="1" applyFill="1" applyBorder="1" applyAlignment="1">
      <alignment/>
    </xf>
    <xf numFmtId="3" fontId="45" fillId="34" borderId="11" xfId="0" applyNumberFormat="1" applyFont="1" applyFill="1" applyBorder="1" applyAlignment="1">
      <alignment/>
    </xf>
    <xf numFmtId="3" fontId="46" fillId="34" borderId="15" xfId="0" applyNumberFormat="1" applyFont="1" applyFill="1" applyBorder="1" applyAlignment="1">
      <alignment/>
    </xf>
    <xf numFmtId="3" fontId="46" fillId="34" borderId="16" xfId="0" applyNumberFormat="1" applyFont="1" applyFill="1" applyBorder="1" applyAlignment="1">
      <alignment/>
    </xf>
    <xf numFmtId="3" fontId="46" fillId="34" borderId="17" xfId="0" applyNumberFormat="1" applyFont="1" applyFill="1" applyBorder="1" applyAlignment="1">
      <alignment/>
    </xf>
    <xf numFmtId="3" fontId="19" fillId="33" borderId="19" xfId="0" applyNumberFormat="1" applyFont="1" applyFill="1" applyBorder="1" applyAlignment="1">
      <alignment/>
    </xf>
    <xf numFmtId="3" fontId="19" fillId="33" borderId="18" xfId="0" applyNumberFormat="1" applyFont="1" applyFill="1" applyBorder="1" applyAlignment="1">
      <alignment/>
    </xf>
    <xf numFmtId="0" fontId="44" fillId="34" borderId="15" xfId="0" applyFont="1" applyFill="1" applyBorder="1" applyAlignment="1">
      <alignment/>
    </xf>
    <xf numFmtId="3" fontId="19" fillId="34" borderId="18" xfId="0" applyNumberFormat="1" applyFont="1" applyFill="1" applyBorder="1" applyAlignment="1">
      <alignment/>
    </xf>
    <xf numFmtId="3" fontId="19" fillId="34" borderId="19" xfId="0" applyNumberFormat="1" applyFont="1" applyFill="1" applyBorder="1" applyAlignment="1">
      <alignment/>
    </xf>
    <xf numFmtId="0" fontId="44" fillId="34" borderId="17" xfId="0" applyFont="1" applyFill="1" applyBorder="1" applyAlignment="1">
      <alignment/>
    </xf>
    <xf numFmtId="3" fontId="19" fillId="34" borderId="20" xfId="0" applyNumberFormat="1" applyFont="1" applyFill="1" applyBorder="1" applyAlignment="1">
      <alignment/>
    </xf>
    <xf numFmtId="3" fontId="19" fillId="34" borderId="11" xfId="0" applyNumberFormat="1" applyFont="1" applyFill="1" applyBorder="1" applyAlignment="1">
      <alignment/>
    </xf>
    <xf numFmtId="0" fontId="24" fillId="34" borderId="12" xfId="0" applyFont="1" applyFill="1" applyBorder="1" applyAlignment="1">
      <alignment/>
    </xf>
    <xf numFmtId="0" fontId="24" fillId="34" borderId="14" xfId="0" applyFont="1" applyFill="1" applyBorder="1" applyAlignment="1">
      <alignment/>
    </xf>
    <xf numFmtId="0" fontId="25" fillId="33" borderId="13" xfId="0" applyFont="1" applyFill="1" applyBorder="1" applyAlignment="1">
      <alignment horizontal="right"/>
    </xf>
    <xf numFmtId="0" fontId="47" fillId="33" borderId="16" xfId="0" applyFont="1" applyFill="1" applyBorder="1" applyAlignment="1">
      <alignment/>
    </xf>
    <xf numFmtId="3" fontId="25" fillId="33" borderId="0" xfId="0" applyNumberFormat="1" applyFont="1" applyFill="1" applyBorder="1" applyAlignment="1">
      <alignment/>
    </xf>
    <xf numFmtId="3" fontId="25" fillId="33" borderId="10" xfId="0" applyNumberFormat="1" applyFont="1" applyFill="1" applyBorder="1" applyAlignment="1">
      <alignment/>
    </xf>
    <xf numFmtId="0" fontId="19" fillId="34" borderId="21" xfId="0" applyFont="1" applyFill="1" applyBorder="1" applyAlignment="1">
      <alignment/>
    </xf>
    <xf numFmtId="0" fontId="44" fillId="34" borderId="22" xfId="0" applyFont="1" applyFill="1" applyBorder="1" applyAlignment="1">
      <alignment/>
    </xf>
    <xf numFmtId="3" fontId="19" fillId="34" borderId="23" xfId="0" applyNumberFormat="1" applyFont="1" applyFill="1" applyBorder="1" applyAlignment="1">
      <alignment/>
    </xf>
    <xf numFmtId="3" fontId="19" fillId="34" borderId="24" xfId="0" applyNumberFormat="1" applyFont="1" applyFill="1" applyBorder="1" applyAlignment="1">
      <alignment/>
    </xf>
    <xf numFmtId="0" fontId="44" fillId="34" borderId="25" xfId="0" applyFont="1" applyFill="1" applyBorder="1" applyAlignment="1">
      <alignment/>
    </xf>
    <xf numFmtId="3" fontId="19" fillId="34" borderId="26" xfId="0" applyNumberFormat="1" applyFont="1" applyFill="1" applyBorder="1" applyAlignment="1">
      <alignment/>
    </xf>
    <xf numFmtId="3" fontId="19" fillId="34" borderId="27" xfId="0" applyNumberFormat="1" applyFont="1" applyFill="1" applyBorder="1" applyAlignment="1">
      <alignment/>
    </xf>
    <xf numFmtId="0" fontId="19" fillId="34" borderId="28" xfId="0" applyFont="1" applyFill="1" applyBorder="1" applyAlignment="1">
      <alignment/>
    </xf>
    <xf numFmtId="0" fontId="44" fillId="34" borderId="16" xfId="0" applyFont="1" applyFill="1" applyBorder="1" applyAlignment="1">
      <alignment/>
    </xf>
    <xf numFmtId="3" fontId="19" fillId="34" borderId="0" xfId="0" applyNumberFormat="1" applyFont="1" applyFill="1" applyBorder="1" applyAlignment="1">
      <alignment/>
    </xf>
    <xf numFmtId="3" fontId="19" fillId="34" borderId="29" xfId="0" applyNumberFormat="1" applyFont="1" applyFill="1" applyBorder="1" applyAlignment="1">
      <alignment/>
    </xf>
    <xf numFmtId="0" fontId="19" fillId="34" borderId="30" xfId="0" applyFont="1" applyFill="1" applyBorder="1" applyAlignment="1">
      <alignment/>
    </xf>
    <xf numFmtId="0" fontId="44" fillId="34" borderId="31" xfId="0" applyFont="1" applyFill="1" applyBorder="1" applyAlignment="1">
      <alignment/>
    </xf>
    <xf numFmtId="3" fontId="19" fillId="34" borderId="32" xfId="0" applyNumberFormat="1" applyFont="1" applyFill="1" applyBorder="1" applyAlignment="1">
      <alignment/>
    </xf>
    <xf numFmtId="3" fontId="19" fillId="34" borderId="33" xfId="0" applyNumberFormat="1" applyFont="1" applyFill="1" applyBorder="1" applyAlignment="1">
      <alignment/>
    </xf>
    <xf numFmtId="0" fontId="24" fillId="34" borderId="34" xfId="0" applyFont="1" applyFill="1" applyBorder="1" applyAlignment="1">
      <alignment/>
    </xf>
    <xf numFmtId="0" fontId="44" fillId="35" borderId="16" xfId="0" applyFont="1" applyFill="1" applyBorder="1" applyAlignment="1">
      <alignment/>
    </xf>
    <xf numFmtId="3" fontId="19" fillId="35" borderId="0" xfId="0" applyNumberFormat="1" applyFont="1" applyFill="1" applyBorder="1" applyAlignment="1">
      <alignment/>
    </xf>
    <xf numFmtId="0" fontId="19" fillId="35" borderId="34" xfId="0" applyFont="1" applyFill="1" applyBorder="1" applyAlignment="1">
      <alignment/>
    </xf>
    <xf numFmtId="0" fontId="44" fillId="35" borderId="25" xfId="0" applyFont="1" applyFill="1" applyBorder="1" applyAlignment="1">
      <alignment/>
    </xf>
    <xf numFmtId="3" fontId="19" fillId="35" borderId="26" xfId="0" applyNumberFormat="1" applyFont="1" applyFill="1" applyBorder="1" applyAlignment="1">
      <alignment/>
    </xf>
    <xf numFmtId="3" fontId="19" fillId="35" borderId="27" xfId="0" applyNumberFormat="1" applyFont="1" applyFill="1" applyBorder="1" applyAlignment="1">
      <alignment/>
    </xf>
    <xf numFmtId="0" fontId="19" fillId="35" borderId="28" xfId="0" applyFont="1" applyFill="1" applyBorder="1" applyAlignment="1">
      <alignment/>
    </xf>
    <xf numFmtId="3" fontId="19" fillId="35" borderId="29" xfId="0" applyNumberFormat="1" applyFont="1" applyFill="1" applyBorder="1" applyAlignment="1">
      <alignment/>
    </xf>
    <xf numFmtId="0" fontId="19" fillId="35" borderId="30" xfId="0" applyFont="1" applyFill="1" applyBorder="1" applyAlignment="1">
      <alignment/>
    </xf>
    <xf numFmtId="0" fontId="44" fillId="35" borderId="31" xfId="0" applyFont="1" applyFill="1" applyBorder="1" applyAlignment="1">
      <alignment/>
    </xf>
    <xf numFmtId="3" fontId="19" fillId="35" borderId="32" xfId="0" applyNumberFormat="1" applyFont="1" applyFill="1" applyBorder="1" applyAlignment="1">
      <alignment/>
    </xf>
    <xf numFmtId="3" fontId="19" fillId="35" borderId="33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9"/>
  <sheetViews>
    <sheetView tabSelected="1" zoomScalePageLayoutView="0" workbookViewId="0" topLeftCell="A19">
      <selection activeCell="B59" sqref="B59"/>
    </sheetView>
  </sheetViews>
  <sheetFormatPr defaultColWidth="9.140625" defaultRowHeight="15"/>
  <cols>
    <col min="1" max="1" width="32.421875" style="0" customWidth="1"/>
    <col min="3" max="3" width="9.8515625" style="0" bestFit="1" customWidth="1"/>
    <col min="4" max="4" width="10.57421875" style="0" bestFit="1" customWidth="1"/>
    <col min="5" max="5" width="9.421875" style="0" bestFit="1" customWidth="1"/>
    <col min="16" max="17" width="9.421875" style="0" bestFit="1" customWidth="1"/>
  </cols>
  <sheetData>
    <row r="1" spans="1:24" ht="15">
      <c r="A1" s="5"/>
      <c r="B1" s="8"/>
      <c r="C1" s="2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</row>
    <row r="2" spans="1:24" ht="15">
      <c r="A2" s="6" t="s">
        <v>24</v>
      </c>
      <c r="B2" s="9" t="s">
        <v>0</v>
      </c>
      <c r="C2" s="3">
        <v>10000000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ht="15">
      <c r="A3" s="6" t="s">
        <v>1</v>
      </c>
      <c r="B3" s="9" t="s">
        <v>0</v>
      </c>
      <c r="C3" s="3">
        <v>5000000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3"/>
    </row>
    <row r="4" spans="1:24" ht="15">
      <c r="A4" s="6" t="s">
        <v>1</v>
      </c>
      <c r="B4" s="9" t="s">
        <v>2</v>
      </c>
      <c r="C4" s="3">
        <v>0.1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"/>
    </row>
    <row r="5" spans="1:24" ht="15">
      <c r="A5" s="6" t="s">
        <v>1</v>
      </c>
      <c r="B5" s="9" t="s">
        <v>3</v>
      </c>
      <c r="C5" s="3">
        <v>5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3"/>
    </row>
    <row r="6" spans="1:24" ht="15">
      <c r="A6" s="6" t="s">
        <v>4</v>
      </c>
      <c r="B6" s="9" t="s">
        <v>3</v>
      </c>
      <c r="C6" s="3">
        <v>10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3"/>
    </row>
    <row r="7" spans="1:24" ht="15">
      <c r="A7" s="7" t="s">
        <v>31</v>
      </c>
      <c r="B7" s="10" t="s">
        <v>32</v>
      </c>
      <c r="C7" s="4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3"/>
    </row>
    <row r="8" spans="1:24" ht="15">
      <c r="A8" s="6"/>
      <c r="B8" s="9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3"/>
    </row>
    <row r="9" spans="1:24" ht="15">
      <c r="A9" s="31" t="s">
        <v>5</v>
      </c>
      <c r="B9" s="25"/>
      <c r="C9" s="26">
        <v>0</v>
      </c>
      <c r="D9" s="26" t="s">
        <v>8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 t="s">
        <v>9</v>
      </c>
      <c r="Q9" s="26" t="s">
        <v>10</v>
      </c>
      <c r="R9" s="26" t="s">
        <v>11</v>
      </c>
      <c r="S9" s="26" t="s">
        <v>12</v>
      </c>
      <c r="T9" s="26" t="s">
        <v>13</v>
      </c>
      <c r="U9" s="26" t="s">
        <v>14</v>
      </c>
      <c r="V9" s="26" t="s">
        <v>15</v>
      </c>
      <c r="W9" s="26" t="s">
        <v>16</v>
      </c>
      <c r="X9" s="27" t="s">
        <v>17</v>
      </c>
    </row>
    <row r="10" spans="1:24" ht="15">
      <c r="A10" s="32" t="s">
        <v>6</v>
      </c>
      <c r="B10" s="28"/>
      <c r="C10" s="29"/>
      <c r="D10" s="29">
        <v>1</v>
      </c>
      <c r="E10" s="29">
        <v>2</v>
      </c>
      <c r="F10" s="29">
        <v>3</v>
      </c>
      <c r="G10" s="29">
        <v>4</v>
      </c>
      <c r="H10" s="29">
        <v>5</v>
      </c>
      <c r="I10" s="29">
        <v>6</v>
      </c>
      <c r="J10" s="29">
        <v>7</v>
      </c>
      <c r="K10" s="29">
        <v>8</v>
      </c>
      <c r="L10" s="29">
        <v>9</v>
      </c>
      <c r="M10" s="29">
        <v>10</v>
      </c>
      <c r="N10" s="29">
        <v>11</v>
      </c>
      <c r="O10" s="29">
        <v>12</v>
      </c>
      <c r="P10" s="29"/>
      <c r="Q10" s="29"/>
      <c r="R10" s="29"/>
      <c r="S10" s="29"/>
      <c r="T10" s="29"/>
      <c r="U10" s="29"/>
      <c r="V10" s="29"/>
      <c r="W10" s="29"/>
      <c r="X10" s="30"/>
    </row>
    <row r="11" spans="1:24" ht="15">
      <c r="A11" s="6" t="s">
        <v>18</v>
      </c>
      <c r="B11" s="9" t="s">
        <v>0</v>
      </c>
      <c r="C11" s="2">
        <v>0</v>
      </c>
      <c r="D11" s="2">
        <v>250000</v>
      </c>
      <c r="E11" s="2">
        <f>D11</f>
        <v>250000</v>
      </c>
      <c r="F11" s="2">
        <f aca="true" t="shared" si="0" ref="F11:O11">E11</f>
        <v>250000</v>
      </c>
      <c r="G11" s="2">
        <f t="shared" si="0"/>
        <v>250000</v>
      </c>
      <c r="H11" s="2">
        <f t="shared" si="0"/>
        <v>250000</v>
      </c>
      <c r="I11" s="2">
        <f t="shared" si="0"/>
        <v>250000</v>
      </c>
      <c r="J11" s="2">
        <f t="shared" si="0"/>
        <v>250000</v>
      </c>
      <c r="K11" s="2">
        <f t="shared" si="0"/>
        <v>250000</v>
      </c>
      <c r="L11" s="2">
        <f t="shared" si="0"/>
        <v>250000</v>
      </c>
      <c r="M11" s="2">
        <f t="shared" si="0"/>
        <v>250000</v>
      </c>
      <c r="N11" s="2">
        <f t="shared" si="0"/>
        <v>250000</v>
      </c>
      <c r="O11" s="2">
        <f t="shared" si="0"/>
        <v>250000</v>
      </c>
      <c r="P11" s="2">
        <f>O11*12</f>
        <v>3000000</v>
      </c>
      <c r="Q11" s="2">
        <f>P11</f>
        <v>3000000</v>
      </c>
      <c r="R11" s="2">
        <f aca="true" t="shared" si="1" ref="R11:X12">Q11</f>
        <v>3000000</v>
      </c>
      <c r="S11" s="2">
        <f t="shared" si="1"/>
        <v>3000000</v>
      </c>
      <c r="T11" s="2">
        <f t="shared" si="1"/>
        <v>3000000</v>
      </c>
      <c r="U11" s="2">
        <f t="shared" si="1"/>
        <v>3000000</v>
      </c>
      <c r="V11" s="2">
        <f t="shared" si="1"/>
        <v>3000000</v>
      </c>
      <c r="W11" s="2">
        <f t="shared" si="1"/>
        <v>3000000</v>
      </c>
      <c r="X11" s="3">
        <f t="shared" si="1"/>
        <v>3000000</v>
      </c>
    </row>
    <row r="12" spans="1:24" ht="15">
      <c r="A12" s="6" t="s">
        <v>19</v>
      </c>
      <c r="B12" s="9" t="s">
        <v>0</v>
      </c>
      <c r="C12" s="2">
        <v>0</v>
      </c>
      <c r="D12" s="2">
        <v>50000</v>
      </c>
      <c r="E12" s="2">
        <v>50000</v>
      </c>
      <c r="F12" s="2">
        <v>50000</v>
      </c>
      <c r="G12" s="2">
        <v>50000</v>
      </c>
      <c r="H12" s="2">
        <v>50000</v>
      </c>
      <c r="I12" s="2">
        <v>50000</v>
      </c>
      <c r="J12" s="2">
        <v>50000</v>
      </c>
      <c r="K12" s="2">
        <v>50000</v>
      </c>
      <c r="L12" s="2">
        <v>50000</v>
      </c>
      <c r="M12" s="2">
        <v>50000</v>
      </c>
      <c r="N12" s="2">
        <v>50000</v>
      </c>
      <c r="O12" s="2">
        <v>50000</v>
      </c>
      <c r="P12" s="2">
        <f>O12*12</f>
        <v>600000</v>
      </c>
      <c r="Q12" s="2">
        <f>P12</f>
        <v>600000</v>
      </c>
      <c r="R12" s="2">
        <f t="shared" si="1"/>
        <v>600000</v>
      </c>
      <c r="S12" s="2">
        <f t="shared" si="1"/>
        <v>600000</v>
      </c>
      <c r="T12" s="2">
        <f t="shared" si="1"/>
        <v>600000</v>
      </c>
      <c r="U12" s="2">
        <f t="shared" si="1"/>
        <v>600000</v>
      </c>
      <c r="V12" s="2">
        <f t="shared" si="1"/>
        <v>600000</v>
      </c>
      <c r="W12" s="2">
        <f t="shared" si="1"/>
        <v>600000</v>
      </c>
      <c r="X12" s="3">
        <f t="shared" si="1"/>
        <v>600000</v>
      </c>
    </row>
    <row r="13" spans="1:24" ht="15">
      <c r="A13" s="6" t="s">
        <v>20</v>
      </c>
      <c r="B13" s="9" t="s">
        <v>0</v>
      </c>
      <c r="C13" s="2">
        <v>0</v>
      </c>
      <c r="D13" s="2"/>
      <c r="E13" s="2"/>
      <c r="F13" s="2">
        <f>((D14+F16)/2)*(2.2%/4)</f>
        <v>54312.50000000001</v>
      </c>
      <c r="G13" s="2"/>
      <c r="H13" s="2"/>
      <c r="I13" s="2">
        <f>((G14+I16)/2)*(2.2%/4)</f>
        <v>52937.499999999985</v>
      </c>
      <c r="J13" s="2"/>
      <c r="K13" s="2"/>
      <c r="L13" s="2">
        <f>((J14+L16)/2)*(2.2%/4)</f>
        <v>51562.499999999985</v>
      </c>
      <c r="M13" s="2"/>
      <c r="N13" s="2"/>
      <c r="O13" s="2">
        <f>((M14+O16)/2)*(2.2%/4)</f>
        <v>50187.49999999996</v>
      </c>
      <c r="P13" s="2">
        <f>((P14+P16)/2)*2.2%</f>
        <v>186999.99999999985</v>
      </c>
      <c r="Q13" s="2">
        <f>((Q14+Q16)/2)*2.2%</f>
        <v>164999.99999999985</v>
      </c>
      <c r="R13" s="2">
        <f aca="true" t="shared" si="2" ref="R13:X13">((R14+R16)/2)*2.2%</f>
        <v>142999.99999999985</v>
      </c>
      <c r="S13" s="2">
        <f t="shared" si="2"/>
        <v>120999.99999999985</v>
      </c>
      <c r="T13" s="2">
        <f t="shared" si="2"/>
        <v>98999.99999999984</v>
      </c>
      <c r="U13" s="2">
        <f t="shared" si="2"/>
        <v>76999.99999999984</v>
      </c>
      <c r="V13" s="2">
        <f t="shared" si="2"/>
        <v>54999.99999999984</v>
      </c>
      <c r="W13" s="2">
        <f t="shared" si="2"/>
        <v>32999.99999999984</v>
      </c>
      <c r="X13" s="3">
        <f t="shared" si="2"/>
        <v>10999.999999999836</v>
      </c>
    </row>
    <row r="14" spans="1:24" s="1" customFormat="1" ht="15">
      <c r="A14" s="33" t="s">
        <v>21</v>
      </c>
      <c r="B14" s="34" t="s">
        <v>0</v>
      </c>
      <c r="C14" s="35">
        <v>0</v>
      </c>
      <c r="D14" s="35">
        <f>C2</f>
        <v>10000000</v>
      </c>
      <c r="E14" s="35">
        <f>D16</f>
        <v>9916666.666666666</v>
      </c>
      <c r="F14" s="35">
        <f aca="true" t="shared" si="3" ref="F14:O14">E16</f>
        <v>9833333.333333332</v>
      </c>
      <c r="G14" s="35">
        <f t="shared" si="3"/>
        <v>9749999.999999998</v>
      </c>
      <c r="H14" s="35">
        <f t="shared" si="3"/>
        <v>9666666.666666664</v>
      </c>
      <c r="I14" s="35">
        <f t="shared" si="3"/>
        <v>9583333.33333333</v>
      </c>
      <c r="J14" s="35">
        <f t="shared" si="3"/>
        <v>9499999.999999996</v>
      </c>
      <c r="K14" s="35">
        <f t="shared" si="3"/>
        <v>9416666.666666662</v>
      </c>
      <c r="L14" s="35">
        <f t="shared" si="3"/>
        <v>9333333.333333328</v>
      </c>
      <c r="M14" s="35">
        <f t="shared" si="3"/>
        <v>9249999.999999994</v>
      </c>
      <c r="N14" s="35">
        <f t="shared" si="3"/>
        <v>9166666.66666666</v>
      </c>
      <c r="O14" s="35">
        <f t="shared" si="3"/>
        <v>9083333.333333327</v>
      </c>
      <c r="P14" s="35">
        <f>O16</f>
        <v>8999999.999999993</v>
      </c>
      <c r="Q14" s="35">
        <f>P16</f>
        <v>7999999.999999993</v>
      </c>
      <c r="R14" s="35">
        <f aca="true" t="shared" si="4" ref="R14:X14">Q16</f>
        <v>6999999.999999993</v>
      </c>
      <c r="S14" s="35">
        <f t="shared" si="4"/>
        <v>5999999.999999993</v>
      </c>
      <c r="T14" s="35">
        <f t="shared" si="4"/>
        <v>4999999.999999993</v>
      </c>
      <c r="U14" s="35">
        <f t="shared" si="4"/>
        <v>3999999.9999999925</v>
      </c>
      <c r="V14" s="35">
        <f t="shared" si="4"/>
        <v>2999999.9999999925</v>
      </c>
      <c r="W14" s="35">
        <f t="shared" si="4"/>
        <v>1999999.9999999925</v>
      </c>
      <c r="X14" s="36">
        <f t="shared" si="4"/>
        <v>999999.9999999925</v>
      </c>
    </row>
    <row r="15" spans="1:24" s="1" customFormat="1" ht="15">
      <c r="A15" s="33" t="s">
        <v>22</v>
      </c>
      <c r="B15" s="34" t="s">
        <v>0</v>
      </c>
      <c r="C15" s="35">
        <v>0</v>
      </c>
      <c r="D15" s="35">
        <f>D14/(C6*12)</f>
        <v>83333.33333333333</v>
      </c>
      <c r="E15" s="35">
        <f>D15</f>
        <v>83333.33333333333</v>
      </c>
      <c r="F15" s="35">
        <f aca="true" t="shared" si="5" ref="F15:O15">E15</f>
        <v>83333.33333333333</v>
      </c>
      <c r="G15" s="35">
        <f t="shared" si="5"/>
        <v>83333.33333333333</v>
      </c>
      <c r="H15" s="35">
        <f t="shared" si="5"/>
        <v>83333.33333333333</v>
      </c>
      <c r="I15" s="35">
        <f t="shared" si="5"/>
        <v>83333.33333333333</v>
      </c>
      <c r="J15" s="35">
        <f t="shared" si="5"/>
        <v>83333.33333333333</v>
      </c>
      <c r="K15" s="35">
        <f t="shared" si="5"/>
        <v>83333.33333333333</v>
      </c>
      <c r="L15" s="35">
        <f t="shared" si="5"/>
        <v>83333.33333333333</v>
      </c>
      <c r="M15" s="35">
        <f t="shared" si="5"/>
        <v>83333.33333333333</v>
      </c>
      <c r="N15" s="35">
        <f t="shared" si="5"/>
        <v>83333.33333333333</v>
      </c>
      <c r="O15" s="35">
        <f t="shared" si="5"/>
        <v>83333.33333333333</v>
      </c>
      <c r="P15" s="35">
        <f>O15*12</f>
        <v>1000000</v>
      </c>
      <c r="Q15" s="35">
        <f>P15</f>
        <v>1000000</v>
      </c>
      <c r="R15" s="35">
        <f aca="true" t="shared" si="6" ref="R15:X15">Q15</f>
        <v>1000000</v>
      </c>
      <c r="S15" s="35">
        <f t="shared" si="6"/>
        <v>1000000</v>
      </c>
      <c r="T15" s="35">
        <f t="shared" si="6"/>
        <v>1000000</v>
      </c>
      <c r="U15" s="35">
        <f t="shared" si="6"/>
        <v>1000000</v>
      </c>
      <c r="V15" s="35">
        <f t="shared" si="6"/>
        <v>1000000</v>
      </c>
      <c r="W15" s="35">
        <f t="shared" si="6"/>
        <v>1000000</v>
      </c>
      <c r="X15" s="36">
        <f t="shared" si="6"/>
        <v>1000000</v>
      </c>
    </row>
    <row r="16" spans="1:24" s="1" customFormat="1" ht="15">
      <c r="A16" s="33" t="s">
        <v>23</v>
      </c>
      <c r="B16" s="34" t="s">
        <v>0</v>
      </c>
      <c r="C16" s="35">
        <v>0</v>
      </c>
      <c r="D16" s="35">
        <f>D14-D15</f>
        <v>9916666.666666666</v>
      </c>
      <c r="E16" s="35">
        <f>E14-E15</f>
        <v>9833333.333333332</v>
      </c>
      <c r="F16" s="35">
        <f aca="true" t="shared" si="7" ref="F16:O16">F14-F15</f>
        <v>9749999.999999998</v>
      </c>
      <c r="G16" s="35">
        <f t="shared" si="7"/>
        <v>9666666.666666664</v>
      </c>
      <c r="H16" s="35">
        <f t="shared" si="7"/>
        <v>9583333.33333333</v>
      </c>
      <c r="I16" s="35">
        <f t="shared" si="7"/>
        <v>9499999.999999996</v>
      </c>
      <c r="J16" s="35">
        <f t="shared" si="7"/>
        <v>9416666.666666662</v>
      </c>
      <c r="K16" s="35">
        <f t="shared" si="7"/>
        <v>9333333.333333328</v>
      </c>
      <c r="L16" s="35">
        <f t="shared" si="7"/>
        <v>9249999.999999994</v>
      </c>
      <c r="M16" s="35">
        <f t="shared" si="7"/>
        <v>9166666.66666666</v>
      </c>
      <c r="N16" s="35">
        <f t="shared" si="7"/>
        <v>9083333.333333327</v>
      </c>
      <c r="O16" s="35">
        <f t="shared" si="7"/>
        <v>8999999.999999993</v>
      </c>
      <c r="P16" s="35">
        <f>P14-P15</f>
        <v>7999999.999999993</v>
      </c>
      <c r="Q16" s="35">
        <f>Q14-Q15</f>
        <v>6999999.999999993</v>
      </c>
      <c r="R16" s="35">
        <f aca="true" t="shared" si="8" ref="R16:X16">R14-R15</f>
        <v>5999999.999999993</v>
      </c>
      <c r="S16" s="35">
        <f t="shared" si="8"/>
        <v>4999999.999999993</v>
      </c>
      <c r="T16" s="35">
        <f t="shared" si="8"/>
        <v>3999999.9999999925</v>
      </c>
      <c r="U16" s="35">
        <f t="shared" si="8"/>
        <v>2999999.9999999925</v>
      </c>
      <c r="V16" s="35">
        <f t="shared" si="8"/>
        <v>1999999.9999999925</v>
      </c>
      <c r="W16" s="35">
        <f t="shared" si="8"/>
        <v>999999.9999999925</v>
      </c>
      <c r="X16" s="36">
        <f t="shared" si="8"/>
        <v>-7.450580596923828E-09</v>
      </c>
    </row>
    <row r="17" spans="1:24" ht="15">
      <c r="A17" s="6" t="s">
        <v>7</v>
      </c>
      <c r="B17" s="9" t="s">
        <v>0</v>
      </c>
      <c r="C17" s="2">
        <v>0</v>
      </c>
      <c r="D17" s="2">
        <f>D11-D12-D13</f>
        <v>200000</v>
      </c>
      <c r="E17" s="2">
        <f aca="true" t="shared" si="9" ref="E17:X17">E11-E12-E13</f>
        <v>200000</v>
      </c>
      <c r="F17" s="2">
        <f t="shared" si="9"/>
        <v>145687.5</v>
      </c>
      <c r="G17" s="2">
        <f t="shared" si="9"/>
        <v>200000</v>
      </c>
      <c r="H17" s="2">
        <f t="shared" si="9"/>
        <v>200000</v>
      </c>
      <c r="I17" s="2">
        <f t="shared" si="9"/>
        <v>147062.5</v>
      </c>
      <c r="J17" s="2">
        <f t="shared" si="9"/>
        <v>200000</v>
      </c>
      <c r="K17" s="2">
        <f t="shared" si="9"/>
        <v>200000</v>
      </c>
      <c r="L17" s="2">
        <f t="shared" si="9"/>
        <v>148437.5</v>
      </c>
      <c r="M17" s="2">
        <f t="shared" si="9"/>
        <v>200000</v>
      </c>
      <c r="N17" s="2">
        <f t="shared" si="9"/>
        <v>200000</v>
      </c>
      <c r="O17" s="2">
        <f t="shared" si="9"/>
        <v>149812.50000000003</v>
      </c>
      <c r="P17" s="2">
        <f t="shared" si="9"/>
        <v>2213000</v>
      </c>
      <c r="Q17" s="2">
        <f t="shared" si="9"/>
        <v>2235000</v>
      </c>
      <c r="R17" s="2">
        <f t="shared" si="9"/>
        <v>2257000</v>
      </c>
      <c r="S17" s="2">
        <f t="shared" si="9"/>
        <v>2279000</v>
      </c>
      <c r="T17" s="2">
        <f t="shared" si="9"/>
        <v>2301000</v>
      </c>
      <c r="U17" s="2">
        <f t="shared" si="9"/>
        <v>2323000</v>
      </c>
      <c r="V17" s="2">
        <f t="shared" si="9"/>
        <v>2345000</v>
      </c>
      <c r="W17" s="2">
        <f t="shared" si="9"/>
        <v>2367000</v>
      </c>
      <c r="X17" s="3">
        <f t="shared" si="9"/>
        <v>2389000</v>
      </c>
    </row>
    <row r="18" spans="1:24" ht="15">
      <c r="A18" s="6" t="s">
        <v>25</v>
      </c>
      <c r="B18" s="9" t="s">
        <v>0</v>
      </c>
      <c r="C18" s="2">
        <f>C19*($C$4/2)</f>
        <v>250000</v>
      </c>
      <c r="D18" s="2">
        <f>D19*($C$4/12)</f>
        <v>41666.666666666664</v>
      </c>
      <c r="E18" s="2">
        <f aca="true" t="shared" si="10" ref="E18:J18">E19*($C$4/12)</f>
        <v>40972.222222222226</v>
      </c>
      <c r="F18" s="2">
        <f t="shared" si="10"/>
        <v>40277.77777777778</v>
      </c>
      <c r="G18" s="2">
        <f t="shared" si="10"/>
        <v>39583.33333333334</v>
      </c>
      <c r="H18" s="2">
        <f t="shared" si="10"/>
        <v>38888.8888888889</v>
      </c>
      <c r="I18" s="2">
        <f t="shared" si="10"/>
        <v>38194.44444444446</v>
      </c>
      <c r="J18" s="2">
        <f t="shared" si="10"/>
        <v>37500.000000000015</v>
      </c>
      <c r="K18" s="2">
        <f>K19*($C$4/12)</f>
        <v>36805.55555555558</v>
      </c>
      <c r="L18" s="2">
        <f>L19*($C$4/12)</f>
        <v>36111.11111111113</v>
      </c>
      <c r="M18" s="2">
        <f>M19*($C$4/12)</f>
        <v>35416.666666666686</v>
      </c>
      <c r="N18" s="2">
        <f>N19*($C$4/12)</f>
        <v>34722.22222222224</v>
      </c>
      <c r="O18" s="2">
        <f>O19*($C$4/12)</f>
        <v>34027.777777777796</v>
      </c>
      <c r="P18" s="2">
        <f>P19*($C$4)</f>
        <v>400000.00000000023</v>
      </c>
      <c r="Q18" s="2">
        <f>Q19*($C$4)</f>
        <v>300000.00000000023</v>
      </c>
      <c r="R18" s="2">
        <f>R19*($C$4)</f>
        <v>200000.00000000023</v>
      </c>
      <c r="S18" s="2">
        <f>S19*($C$4)</f>
        <v>100000.00000000023</v>
      </c>
      <c r="T18" s="2"/>
      <c r="U18" s="2"/>
      <c r="V18" s="2"/>
      <c r="W18" s="2"/>
      <c r="X18" s="3"/>
    </row>
    <row r="19" spans="1:24" s="1" customFormat="1" ht="15">
      <c r="A19" s="33" t="s">
        <v>26</v>
      </c>
      <c r="B19" s="34" t="s">
        <v>0</v>
      </c>
      <c r="C19" s="35">
        <f>C3</f>
        <v>5000000</v>
      </c>
      <c r="D19" s="35">
        <f>C20</f>
        <v>5000000</v>
      </c>
      <c r="E19" s="35">
        <f>D20</f>
        <v>4916666.666666667</v>
      </c>
      <c r="F19" s="35">
        <f aca="true" t="shared" si="11" ref="F19:O19">E20</f>
        <v>4833333.333333334</v>
      </c>
      <c r="G19" s="35">
        <f t="shared" si="11"/>
        <v>4750000.000000001</v>
      </c>
      <c r="H19" s="35">
        <f t="shared" si="11"/>
        <v>4666666.666666668</v>
      </c>
      <c r="I19" s="35">
        <f t="shared" si="11"/>
        <v>4583333.333333335</v>
      </c>
      <c r="J19" s="35">
        <f t="shared" si="11"/>
        <v>4500000.000000002</v>
      </c>
      <c r="K19" s="35">
        <f t="shared" si="11"/>
        <v>4416666.666666669</v>
      </c>
      <c r="L19" s="35">
        <f t="shared" si="11"/>
        <v>4333333.333333336</v>
      </c>
      <c r="M19" s="35">
        <f t="shared" si="11"/>
        <v>4250000.000000003</v>
      </c>
      <c r="N19" s="35">
        <f t="shared" si="11"/>
        <v>4166666.6666666693</v>
      </c>
      <c r="O19" s="35">
        <f t="shared" si="11"/>
        <v>4083333.333333336</v>
      </c>
      <c r="P19" s="35">
        <f>O20</f>
        <v>4000000.0000000023</v>
      </c>
      <c r="Q19" s="35">
        <f>P20</f>
        <v>3000000.0000000023</v>
      </c>
      <c r="R19" s="35">
        <f>Q20</f>
        <v>2000000.0000000023</v>
      </c>
      <c r="S19" s="35">
        <f>R20</f>
        <v>1000000.0000000023</v>
      </c>
      <c r="T19" s="35"/>
      <c r="U19" s="35"/>
      <c r="V19" s="35"/>
      <c r="W19" s="35"/>
      <c r="X19" s="36"/>
    </row>
    <row r="20" spans="1:24" s="1" customFormat="1" ht="15">
      <c r="A20" s="33" t="s">
        <v>27</v>
      </c>
      <c r="B20" s="34" t="s">
        <v>0</v>
      </c>
      <c r="C20" s="35">
        <f>C19</f>
        <v>5000000</v>
      </c>
      <c r="D20" s="35">
        <f>D19-($C$3/5/12)</f>
        <v>4916666.666666667</v>
      </c>
      <c r="E20" s="35">
        <f>E19-($C$3/5/12)</f>
        <v>4833333.333333334</v>
      </c>
      <c r="F20" s="35">
        <f aca="true" t="shared" si="12" ref="F20:O20">F19-($C$3/5/12)</f>
        <v>4750000.000000001</v>
      </c>
      <c r="G20" s="35">
        <f t="shared" si="12"/>
        <v>4666666.666666668</v>
      </c>
      <c r="H20" s="35">
        <f t="shared" si="12"/>
        <v>4583333.333333335</v>
      </c>
      <c r="I20" s="35">
        <f t="shared" si="12"/>
        <v>4500000.000000002</v>
      </c>
      <c r="J20" s="35">
        <f t="shared" si="12"/>
        <v>4416666.666666669</v>
      </c>
      <c r="K20" s="35">
        <f t="shared" si="12"/>
        <v>4333333.333333336</v>
      </c>
      <c r="L20" s="35">
        <f t="shared" si="12"/>
        <v>4250000.000000003</v>
      </c>
      <c r="M20" s="35">
        <f t="shared" si="12"/>
        <v>4166666.6666666693</v>
      </c>
      <c r="N20" s="35">
        <f t="shared" si="12"/>
        <v>4083333.333333336</v>
      </c>
      <c r="O20" s="35">
        <f t="shared" si="12"/>
        <v>4000000.0000000023</v>
      </c>
      <c r="P20" s="35">
        <f>P19-($C$3/5)</f>
        <v>3000000.0000000023</v>
      </c>
      <c r="Q20" s="35">
        <f>Q19-($C$3/5)</f>
        <v>2000000.0000000023</v>
      </c>
      <c r="R20" s="35">
        <f>R19-($C$3/5)</f>
        <v>1000000.0000000023</v>
      </c>
      <c r="S20" s="35">
        <f>S19-($C$3/5)</f>
        <v>2.3283064365386963E-09</v>
      </c>
      <c r="T20" s="35"/>
      <c r="U20" s="35"/>
      <c r="V20" s="35"/>
      <c r="W20" s="35"/>
      <c r="X20" s="36"/>
    </row>
    <row r="21" spans="1:24" ht="15">
      <c r="A21" s="6" t="s">
        <v>22</v>
      </c>
      <c r="B21" s="9" t="s">
        <v>0</v>
      </c>
      <c r="C21" s="2">
        <f>C15</f>
        <v>0</v>
      </c>
      <c r="D21" s="2">
        <f>D15</f>
        <v>83333.33333333333</v>
      </c>
      <c r="E21" s="2">
        <f aca="true" t="shared" si="13" ref="E21:X21">E15</f>
        <v>83333.33333333333</v>
      </c>
      <c r="F21" s="2">
        <f t="shared" si="13"/>
        <v>83333.33333333333</v>
      </c>
      <c r="G21" s="2">
        <f t="shared" si="13"/>
        <v>83333.33333333333</v>
      </c>
      <c r="H21" s="2">
        <f t="shared" si="13"/>
        <v>83333.33333333333</v>
      </c>
      <c r="I21" s="2">
        <f t="shared" si="13"/>
        <v>83333.33333333333</v>
      </c>
      <c r="J21" s="2">
        <f t="shared" si="13"/>
        <v>83333.33333333333</v>
      </c>
      <c r="K21" s="2">
        <f t="shared" si="13"/>
        <v>83333.33333333333</v>
      </c>
      <c r="L21" s="2">
        <f t="shared" si="13"/>
        <v>83333.33333333333</v>
      </c>
      <c r="M21" s="2">
        <f t="shared" si="13"/>
        <v>83333.33333333333</v>
      </c>
      <c r="N21" s="2">
        <f t="shared" si="13"/>
        <v>83333.33333333333</v>
      </c>
      <c r="O21" s="2">
        <f t="shared" si="13"/>
        <v>83333.33333333333</v>
      </c>
      <c r="P21" s="2">
        <f t="shared" si="13"/>
        <v>1000000</v>
      </c>
      <c r="Q21" s="2">
        <f t="shared" si="13"/>
        <v>1000000</v>
      </c>
      <c r="R21" s="2">
        <f t="shared" si="13"/>
        <v>1000000</v>
      </c>
      <c r="S21" s="2">
        <f t="shared" si="13"/>
        <v>1000000</v>
      </c>
      <c r="T21" s="2">
        <f t="shared" si="13"/>
        <v>1000000</v>
      </c>
      <c r="U21" s="2">
        <f t="shared" si="13"/>
        <v>1000000</v>
      </c>
      <c r="V21" s="2">
        <f t="shared" si="13"/>
        <v>1000000</v>
      </c>
      <c r="W21" s="2">
        <f t="shared" si="13"/>
        <v>1000000</v>
      </c>
      <c r="X21" s="3">
        <f t="shared" si="13"/>
        <v>1000000</v>
      </c>
    </row>
    <row r="22" spans="1:24" ht="15">
      <c r="A22" s="6" t="s">
        <v>28</v>
      </c>
      <c r="B22" s="9" t="s">
        <v>0</v>
      </c>
      <c r="C22" s="2">
        <f>C17-C18-C21</f>
        <v>-250000</v>
      </c>
      <c r="D22" s="2">
        <f>D17-D18-D21</f>
        <v>75000.00000000001</v>
      </c>
      <c r="E22" s="2">
        <f aca="true" t="shared" si="14" ref="E22:X22">E17-E18-E21</f>
        <v>75694.44444444445</v>
      </c>
      <c r="F22" s="2">
        <f t="shared" si="14"/>
        <v>22076.38888888889</v>
      </c>
      <c r="G22" s="2">
        <f t="shared" si="14"/>
        <v>77083.33333333333</v>
      </c>
      <c r="H22" s="2">
        <f t="shared" si="14"/>
        <v>77777.77777777777</v>
      </c>
      <c r="I22" s="2">
        <f t="shared" si="14"/>
        <v>25534.722222222204</v>
      </c>
      <c r="J22" s="2">
        <f t="shared" si="14"/>
        <v>79166.66666666667</v>
      </c>
      <c r="K22" s="2">
        <f t="shared" si="14"/>
        <v>79861.11111111111</v>
      </c>
      <c r="L22" s="2">
        <f t="shared" si="14"/>
        <v>28993.055555555547</v>
      </c>
      <c r="M22" s="2">
        <f t="shared" si="14"/>
        <v>81249.99999999999</v>
      </c>
      <c r="N22" s="2">
        <f t="shared" si="14"/>
        <v>81944.44444444442</v>
      </c>
      <c r="O22" s="2">
        <f t="shared" si="14"/>
        <v>32451.388888888905</v>
      </c>
      <c r="P22" s="2">
        <f t="shared" si="14"/>
        <v>812999.9999999998</v>
      </c>
      <c r="Q22" s="2">
        <f t="shared" si="14"/>
        <v>934999.9999999998</v>
      </c>
      <c r="R22" s="2">
        <f t="shared" si="14"/>
        <v>1056999.9999999998</v>
      </c>
      <c r="S22" s="2">
        <f t="shared" si="14"/>
        <v>1179000</v>
      </c>
      <c r="T22" s="2">
        <f t="shared" si="14"/>
        <v>1301000</v>
      </c>
      <c r="U22" s="2">
        <f t="shared" si="14"/>
        <v>1323000</v>
      </c>
      <c r="V22" s="2">
        <f t="shared" si="14"/>
        <v>1345000</v>
      </c>
      <c r="W22" s="2">
        <f t="shared" si="14"/>
        <v>1367000</v>
      </c>
      <c r="X22" s="3">
        <f t="shared" si="14"/>
        <v>1389000</v>
      </c>
    </row>
    <row r="23" spans="1:24" ht="15">
      <c r="A23" s="6" t="s">
        <v>33</v>
      </c>
      <c r="B23" s="9" t="s">
        <v>0</v>
      </c>
      <c r="C23" s="2">
        <f>C22*20%</f>
        <v>-50000</v>
      </c>
      <c r="D23" s="2">
        <f>D22*20%</f>
        <v>15000.000000000004</v>
      </c>
      <c r="E23" s="2">
        <f aca="true" t="shared" si="15" ref="E23:X23">E22*20%</f>
        <v>15138.88888888889</v>
      </c>
      <c r="F23" s="2">
        <f t="shared" si="15"/>
        <v>4415.277777777778</v>
      </c>
      <c r="G23" s="2">
        <f t="shared" si="15"/>
        <v>15416.666666666666</v>
      </c>
      <c r="H23" s="2">
        <f t="shared" si="15"/>
        <v>15555.555555555555</v>
      </c>
      <c r="I23" s="2">
        <f t="shared" si="15"/>
        <v>5106.944444444442</v>
      </c>
      <c r="J23" s="2">
        <f t="shared" si="15"/>
        <v>15833.333333333336</v>
      </c>
      <c r="K23" s="2">
        <f t="shared" si="15"/>
        <v>15972.222222222223</v>
      </c>
      <c r="L23" s="2">
        <f t="shared" si="15"/>
        <v>5798.6111111111095</v>
      </c>
      <c r="M23" s="2">
        <f t="shared" si="15"/>
        <v>16249.999999999998</v>
      </c>
      <c r="N23" s="2">
        <f t="shared" si="15"/>
        <v>16388.888888888887</v>
      </c>
      <c r="O23" s="2">
        <f t="shared" si="15"/>
        <v>6490.277777777781</v>
      </c>
      <c r="P23" s="2">
        <f t="shared" si="15"/>
        <v>162599.99999999997</v>
      </c>
      <c r="Q23" s="2">
        <f t="shared" si="15"/>
        <v>186999.99999999997</v>
      </c>
      <c r="R23" s="2">
        <f t="shared" si="15"/>
        <v>211399.99999999997</v>
      </c>
      <c r="S23" s="2">
        <f t="shared" si="15"/>
        <v>235800</v>
      </c>
      <c r="T23" s="2">
        <f t="shared" si="15"/>
        <v>260200</v>
      </c>
      <c r="U23" s="2">
        <f t="shared" si="15"/>
        <v>264600</v>
      </c>
      <c r="V23" s="2">
        <f t="shared" si="15"/>
        <v>269000</v>
      </c>
      <c r="W23" s="2">
        <f t="shared" si="15"/>
        <v>273400</v>
      </c>
      <c r="X23" s="3">
        <f t="shared" si="15"/>
        <v>277800</v>
      </c>
    </row>
    <row r="24" spans="1:24" ht="15">
      <c r="A24" s="37" t="s">
        <v>29</v>
      </c>
      <c r="B24" s="38" t="s">
        <v>0</v>
      </c>
      <c r="C24" s="39">
        <f>C22-C23</f>
        <v>-200000</v>
      </c>
      <c r="D24" s="39">
        <f>D22-D23</f>
        <v>60000.000000000015</v>
      </c>
      <c r="E24" s="39">
        <f aca="true" t="shared" si="16" ref="E24:X24">E22-E23</f>
        <v>60555.55555555556</v>
      </c>
      <c r="F24" s="39">
        <f t="shared" si="16"/>
        <v>17661.111111111113</v>
      </c>
      <c r="G24" s="39">
        <f t="shared" si="16"/>
        <v>61666.666666666664</v>
      </c>
      <c r="H24" s="39">
        <f t="shared" si="16"/>
        <v>62222.22222222221</v>
      </c>
      <c r="I24" s="39">
        <f t="shared" si="16"/>
        <v>20427.777777777763</v>
      </c>
      <c r="J24" s="39">
        <f t="shared" si="16"/>
        <v>63333.333333333336</v>
      </c>
      <c r="K24" s="39">
        <f t="shared" si="16"/>
        <v>63888.88888888889</v>
      </c>
      <c r="L24" s="39">
        <f t="shared" si="16"/>
        <v>23194.444444444438</v>
      </c>
      <c r="M24" s="39">
        <f t="shared" si="16"/>
        <v>64999.999999999985</v>
      </c>
      <c r="N24" s="39">
        <f t="shared" si="16"/>
        <v>65555.55555555553</v>
      </c>
      <c r="O24" s="39">
        <f t="shared" si="16"/>
        <v>25961.111111111124</v>
      </c>
      <c r="P24" s="39">
        <f t="shared" si="16"/>
        <v>650399.9999999998</v>
      </c>
      <c r="Q24" s="39">
        <f t="shared" si="16"/>
        <v>747999.9999999998</v>
      </c>
      <c r="R24" s="39">
        <f t="shared" si="16"/>
        <v>845599.9999999998</v>
      </c>
      <c r="S24" s="39">
        <f t="shared" si="16"/>
        <v>943200</v>
      </c>
      <c r="T24" s="39">
        <f t="shared" si="16"/>
        <v>1040800</v>
      </c>
      <c r="U24" s="39">
        <f t="shared" si="16"/>
        <v>1058400</v>
      </c>
      <c r="V24" s="39">
        <f t="shared" si="16"/>
        <v>1076000</v>
      </c>
      <c r="W24" s="39">
        <f t="shared" si="16"/>
        <v>1093600</v>
      </c>
      <c r="X24" s="40">
        <f t="shared" si="16"/>
        <v>1111200</v>
      </c>
    </row>
    <row r="25" spans="1:24" ht="15.75" thickBot="1">
      <c r="A25" s="6"/>
      <c r="B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3"/>
    </row>
    <row r="26" spans="1:24" ht="15">
      <c r="A26" s="52" t="s">
        <v>34</v>
      </c>
      <c r="B26" s="41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3"/>
    </row>
    <row r="27" spans="1:24" ht="15">
      <c r="A27" s="44" t="s">
        <v>35</v>
      </c>
      <c r="B27" s="45"/>
      <c r="C27" s="46">
        <v>0</v>
      </c>
      <c r="D27" s="46">
        <f>C30</f>
        <v>50000</v>
      </c>
      <c r="E27" s="46">
        <f>D30</f>
        <v>35000</v>
      </c>
      <c r="F27" s="46">
        <f>E30</f>
        <v>19861.11111111111</v>
      </c>
      <c r="G27" s="46">
        <f>F30</f>
        <v>15445.833333333332</v>
      </c>
      <c r="H27" s="46">
        <f>G30</f>
        <v>29.16666666666606</v>
      </c>
      <c r="I27" s="46">
        <f>H30</f>
        <v>0</v>
      </c>
      <c r="J27" s="46">
        <f>I30</f>
        <v>0</v>
      </c>
      <c r="K27" s="46">
        <f>J30</f>
        <v>0</v>
      </c>
      <c r="L27" s="46">
        <f>K30</f>
        <v>0</v>
      </c>
      <c r="M27" s="46">
        <f>L30</f>
        <v>0</v>
      </c>
      <c r="N27" s="46">
        <f>M30</f>
        <v>0</v>
      </c>
      <c r="O27" s="46">
        <f>N30</f>
        <v>0</v>
      </c>
      <c r="P27" s="46">
        <f>O30</f>
        <v>0</v>
      </c>
      <c r="Q27" s="46">
        <f>P30</f>
        <v>0</v>
      </c>
      <c r="R27" s="46">
        <f>Q30</f>
        <v>0</v>
      </c>
      <c r="S27" s="46">
        <f>R30</f>
        <v>0</v>
      </c>
      <c r="T27" s="46">
        <f>S30</f>
        <v>0</v>
      </c>
      <c r="U27" s="46">
        <f>T30</f>
        <v>0</v>
      </c>
      <c r="V27" s="46">
        <f>U30</f>
        <v>0</v>
      </c>
      <c r="W27" s="46">
        <f>V30</f>
        <v>0</v>
      </c>
      <c r="X27" s="47">
        <f>W30</f>
        <v>0</v>
      </c>
    </row>
    <row r="28" spans="1:24" ht="15">
      <c r="A28" s="44" t="s">
        <v>36</v>
      </c>
      <c r="B28" s="45"/>
      <c r="C28" s="46">
        <f>-IF(C23&lt;0,C23,0)</f>
        <v>50000</v>
      </c>
      <c r="D28" s="46">
        <f>-IF(D23&lt;0,D23,0)</f>
        <v>0</v>
      </c>
      <c r="E28" s="46">
        <f aca="true" t="shared" si="17" ref="E28:L28">-IF(E23&lt;0,E23,0)</f>
        <v>0</v>
      </c>
      <c r="F28" s="46">
        <f t="shared" si="17"/>
        <v>0</v>
      </c>
      <c r="G28" s="46">
        <f t="shared" si="17"/>
        <v>0</v>
      </c>
      <c r="H28" s="46">
        <f t="shared" si="17"/>
        <v>0</v>
      </c>
      <c r="I28" s="46">
        <f t="shared" si="17"/>
        <v>0</v>
      </c>
      <c r="J28" s="46">
        <f t="shared" si="17"/>
        <v>0</v>
      </c>
      <c r="K28" s="46">
        <f t="shared" si="17"/>
        <v>0</v>
      </c>
      <c r="L28" s="46">
        <f t="shared" si="17"/>
        <v>0</v>
      </c>
      <c r="M28" s="46">
        <f aca="true" t="shared" si="18" ref="M28:X28">-IF(M23&lt;0,M23,0)</f>
        <v>0</v>
      </c>
      <c r="N28" s="46">
        <f t="shared" si="18"/>
        <v>0</v>
      </c>
      <c r="O28" s="46">
        <f t="shared" si="18"/>
        <v>0</v>
      </c>
      <c r="P28" s="46">
        <f t="shared" si="18"/>
        <v>0</v>
      </c>
      <c r="Q28" s="46">
        <f t="shared" si="18"/>
        <v>0</v>
      </c>
      <c r="R28" s="46">
        <f t="shared" si="18"/>
        <v>0</v>
      </c>
      <c r="S28" s="46">
        <f t="shared" si="18"/>
        <v>0</v>
      </c>
      <c r="T28" s="46">
        <f t="shared" si="18"/>
        <v>0</v>
      </c>
      <c r="U28" s="46">
        <f t="shared" si="18"/>
        <v>0</v>
      </c>
      <c r="V28" s="46">
        <f t="shared" si="18"/>
        <v>0</v>
      </c>
      <c r="W28" s="46">
        <f t="shared" si="18"/>
        <v>0</v>
      </c>
      <c r="X28" s="47">
        <f t="shared" si="18"/>
        <v>0</v>
      </c>
    </row>
    <row r="29" spans="1:24" ht="15">
      <c r="A29" s="44" t="s">
        <v>37</v>
      </c>
      <c r="B29" s="45"/>
      <c r="C29" s="46">
        <f>-IF(C18&gt;0,MIN(C27,C18),0)</f>
        <v>0</v>
      </c>
      <c r="D29" s="46">
        <f>-IF(D23&gt;0,MIN(D27,D23),0)</f>
        <v>-15000.000000000004</v>
      </c>
      <c r="E29" s="46">
        <f aca="true" t="shared" si="19" ref="E29:L29">-IF(E23&gt;0,MIN(E27,E23),0)</f>
        <v>-15138.88888888889</v>
      </c>
      <c r="F29" s="46">
        <f t="shared" si="19"/>
        <v>-4415.277777777778</v>
      </c>
      <c r="G29" s="46">
        <f t="shared" si="19"/>
        <v>-15416.666666666666</v>
      </c>
      <c r="H29" s="46">
        <f t="shared" si="19"/>
        <v>-29.16666666666606</v>
      </c>
      <c r="I29" s="46">
        <f t="shared" si="19"/>
        <v>0</v>
      </c>
      <c r="J29" s="46">
        <f t="shared" si="19"/>
        <v>0</v>
      </c>
      <c r="K29" s="46">
        <f t="shared" si="19"/>
        <v>0</v>
      </c>
      <c r="L29" s="46">
        <f t="shared" si="19"/>
        <v>0</v>
      </c>
      <c r="M29" s="46">
        <f aca="true" t="shared" si="20" ref="M29:X29">-IF(M23&gt;0,MIN(M27,M23),0)</f>
        <v>0</v>
      </c>
      <c r="N29" s="46">
        <f t="shared" si="20"/>
        <v>0</v>
      </c>
      <c r="O29" s="46">
        <f t="shared" si="20"/>
        <v>0</v>
      </c>
      <c r="P29" s="46">
        <f t="shared" si="20"/>
        <v>0</v>
      </c>
      <c r="Q29" s="46">
        <f t="shared" si="20"/>
        <v>0</v>
      </c>
      <c r="R29" s="46">
        <f t="shared" si="20"/>
        <v>0</v>
      </c>
      <c r="S29" s="46">
        <f t="shared" si="20"/>
        <v>0</v>
      </c>
      <c r="T29" s="46">
        <f t="shared" si="20"/>
        <v>0</v>
      </c>
      <c r="U29" s="46">
        <f t="shared" si="20"/>
        <v>0</v>
      </c>
      <c r="V29" s="46">
        <f t="shared" si="20"/>
        <v>0</v>
      </c>
      <c r="W29" s="46">
        <f t="shared" si="20"/>
        <v>0</v>
      </c>
      <c r="X29" s="47">
        <f t="shared" si="20"/>
        <v>0</v>
      </c>
    </row>
    <row r="30" spans="1:24" ht="15.75" thickBot="1">
      <c r="A30" s="48" t="s">
        <v>38</v>
      </c>
      <c r="B30" s="49"/>
      <c r="C30" s="50">
        <f>SUM(C27:C29)</f>
        <v>50000</v>
      </c>
      <c r="D30" s="50">
        <f>SUM(D27:D29)</f>
        <v>35000</v>
      </c>
      <c r="E30" s="50">
        <f aca="true" t="shared" si="21" ref="E30:L30">SUM(E27:E29)</f>
        <v>19861.11111111111</v>
      </c>
      <c r="F30" s="50">
        <f t="shared" si="21"/>
        <v>15445.833333333332</v>
      </c>
      <c r="G30" s="50">
        <f t="shared" si="21"/>
        <v>29.16666666666606</v>
      </c>
      <c r="H30" s="50">
        <f t="shared" si="21"/>
        <v>0</v>
      </c>
      <c r="I30" s="50">
        <f t="shared" si="21"/>
        <v>0</v>
      </c>
      <c r="J30" s="50">
        <f t="shared" si="21"/>
        <v>0</v>
      </c>
      <c r="K30" s="50">
        <f t="shared" si="21"/>
        <v>0</v>
      </c>
      <c r="L30" s="50">
        <f t="shared" si="21"/>
        <v>0</v>
      </c>
      <c r="M30" s="50">
        <f aca="true" t="shared" si="22" ref="M30:X30">SUM(M27:M29)</f>
        <v>0</v>
      </c>
      <c r="N30" s="50">
        <f t="shared" si="22"/>
        <v>0</v>
      </c>
      <c r="O30" s="50">
        <f t="shared" si="22"/>
        <v>0</v>
      </c>
      <c r="P30" s="50">
        <f t="shared" si="22"/>
        <v>0</v>
      </c>
      <c r="Q30" s="50">
        <f t="shared" si="22"/>
        <v>0</v>
      </c>
      <c r="R30" s="50">
        <f t="shared" si="22"/>
        <v>0</v>
      </c>
      <c r="S30" s="50">
        <f t="shared" si="22"/>
        <v>0</v>
      </c>
      <c r="T30" s="50">
        <f t="shared" si="22"/>
        <v>0</v>
      </c>
      <c r="U30" s="50">
        <f t="shared" si="22"/>
        <v>0</v>
      </c>
      <c r="V30" s="50">
        <f t="shared" si="22"/>
        <v>0</v>
      </c>
      <c r="W30" s="50">
        <f t="shared" si="22"/>
        <v>0</v>
      </c>
      <c r="X30" s="51">
        <f t="shared" si="22"/>
        <v>0</v>
      </c>
    </row>
    <row r="31" spans="1:24" ht="15.75" thickBot="1">
      <c r="A31" s="6"/>
      <c r="B31" s="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3"/>
    </row>
    <row r="32" spans="1:24" ht="15">
      <c r="A32" s="55" t="s">
        <v>39</v>
      </c>
      <c r="B32" s="56"/>
      <c r="C32" s="57"/>
      <c r="D32" s="57"/>
      <c r="E32" s="5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3"/>
    </row>
    <row r="33" spans="1:24" ht="15">
      <c r="A33" s="59" t="s">
        <v>40</v>
      </c>
      <c r="B33" s="53"/>
      <c r="C33" s="54"/>
      <c r="D33" s="54"/>
      <c r="E33" s="60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3"/>
    </row>
    <row r="34" spans="1:24" ht="15.75" thickBot="1">
      <c r="A34" s="61" t="s">
        <v>41</v>
      </c>
      <c r="B34" s="62"/>
      <c r="C34" s="63"/>
      <c r="D34" s="63"/>
      <c r="E34" s="6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3"/>
    </row>
    <row r="35" spans="1:24" ht="15">
      <c r="A35" s="6" t="s">
        <v>30</v>
      </c>
      <c r="B35" s="9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3"/>
    </row>
    <row r="36" spans="1:24" ht="15">
      <c r="A36" s="5" t="str">
        <f>A11</f>
        <v>Выручка</v>
      </c>
      <c r="B36" s="8" t="str">
        <f aca="true" t="shared" si="23" ref="B36:X37">B11</f>
        <v>руб</v>
      </c>
      <c r="C36" s="24">
        <f t="shared" si="23"/>
        <v>0</v>
      </c>
      <c r="D36" s="24">
        <f t="shared" si="23"/>
        <v>250000</v>
      </c>
      <c r="E36" s="24">
        <f t="shared" si="23"/>
        <v>250000</v>
      </c>
      <c r="F36" s="24">
        <f t="shared" si="23"/>
        <v>250000</v>
      </c>
      <c r="G36" s="24">
        <f t="shared" si="23"/>
        <v>250000</v>
      </c>
      <c r="H36" s="24">
        <f t="shared" si="23"/>
        <v>250000</v>
      </c>
      <c r="I36" s="24">
        <f t="shared" si="23"/>
        <v>250000</v>
      </c>
      <c r="J36" s="24">
        <f t="shared" si="23"/>
        <v>250000</v>
      </c>
      <c r="K36" s="24">
        <f t="shared" si="23"/>
        <v>250000</v>
      </c>
      <c r="L36" s="24">
        <f t="shared" si="23"/>
        <v>250000</v>
      </c>
      <c r="M36" s="24">
        <f t="shared" si="23"/>
        <v>250000</v>
      </c>
      <c r="N36" s="24">
        <f t="shared" si="23"/>
        <v>250000</v>
      </c>
      <c r="O36" s="24">
        <f t="shared" si="23"/>
        <v>250000</v>
      </c>
      <c r="P36" s="24">
        <f t="shared" si="23"/>
        <v>3000000</v>
      </c>
      <c r="Q36" s="24">
        <f t="shared" si="23"/>
        <v>3000000</v>
      </c>
      <c r="R36" s="24">
        <f t="shared" si="23"/>
        <v>3000000</v>
      </c>
      <c r="S36" s="24">
        <f t="shared" si="23"/>
        <v>3000000</v>
      </c>
      <c r="T36" s="24">
        <f t="shared" si="23"/>
        <v>3000000</v>
      </c>
      <c r="U36" s="24">
        <f t="shared" si="23"/>
        <v>3000000</v>
      </c>
      <c r="V36" s="24">
        <f t="shared" si="23"/>
        <v>3000000</v>
      </c>
      <c r="W36" s="24">
        <f t="shared" si="23"/>
        <v>3000000</v>
      </c>
      <c r="X36" s="23">
        <f t="shared" si="23"/>
        <v>3000000</v>
      </c>
    </row>
    <row r="37" spans="1:24" ht="15">
      <c r="A37" s="6" t="str">
        <f>A12</f>
        <v>Затраты (без налога на имущество)</v>
      </c>
      <c r="B37" s="9" t="str">
        <f t="shared" si="23"/>
        <v>руб</v>
      </c>
      <c r="C37" s="2">
        <f t="shared" si="23"/>
        <v>0</v>
      </c>
      <c r="D37" s="2">
        <f t="shared" si="23"/>
        <v>50000</v>
      </c>
      <c r="E37" s="2">
        <f t="shared" si="23"/>
        <v>50000</v>
      </c>
      <c r="F37" s="2">
        <f t="shared" si="23"/>
        <v>50000</v>
      </c>
      <c r="G37" s="2">
        <f t="shared" si="23"/>
        <v>50000</v>
      </c>
      <c r="H37" s="2">
        <f t="shared" si="23"/>
        <v>50000</v>
      </c>
      <c r="I37" s="2">
        <f t="shared" si="23"/>
        <v>50000</v>
      </c>
      <c r="J37" s="2">
        <f t="shared" si="23"/>
        <v>50000</v>
      </c>
      <c r="K37" s="2">
        <f t="shared" si="23"/>
        <v>50000</v>
      </c>
      <c r="L37" s="2">
        <f t="shared" si="23"/>
        <v>50000</v>
      </c>
      <c r="M37" s="2">
        <f t="shared" si="23"/>
        <v>50000</v>
      </c>
      <c r="N37" s="2">
        <f t="shared" si="23"/>
        <v>50000</v>
      </c>
      <c r="O37" s="2">
        <f t="shared" si="23"/>
        <v>50000</v>
      </c>
      <c r="P37" s="2">
        <f t="shared" si="23"/>
        <v>600000</v>
      </c>
      <c r="Q37" s="2">
        <f t="shared" si="23"/>
        <v>600000</v>
      </c>
      <c r="R37" s="2">
        <f t="shared" si="23"/>
        <v>600000</v>
      </c>
      <c r="S37" s="2">
        <f t="shared" si="23"/>
        <v>600000</v>
      </c>
      <c r="T37" s="2">
        <f t="shared" si="23"/>
        <v>600000</v>
      </c>
      <c r="U37" s="2">
        <f t="shared" si="23"/>
        <v>600000</v>
      </c>
      <c r="V37" s="2">
        <f t="shared" si="23"/>
        <v>600000</v>
      </c>
      <c r="W37" s="2">
        <f t="shared" si="23"/>
        <v>600000</v>
      </c>
      <c r="X37" s="3">
        <f t="shared" si="23"/>
        <v>600000</v>
      </c>
    </row>
    <row r="38" spans="1:24" ht="15">
      <c r="A38" s="6" t="s">
        <v>20</v>
      </c>
      <c r="B38" s="9" t="str">
        <f>B13</f>
        <v>руб</v>
      </c>
      <c r="C38" s="2">
        <v>0</v>
      </c>
      <c r="D38" s="2"/>
      <c r="E38" s="2"/>
      <c r="F38" s="2">
        <f>((D39+F41)/2)*(2.2%/4)</f>
        <v>47425.46875000001</v>
      </c>
      <c r="G38" s="2"/>
      <c r="H38" s="2"/>
      <c r="I38" s="2">
        <f>((G39+I41)/2)*(2.2%/4)</f>
        <v>37982.65625000001</v>
      </c>
      <c r="J38" s="2"/>
      <c r="K38" s="2"/>
      <c r="L38" s="2">
        <f>((J39+L41)/2)*(2.2%/4)</f>
        <v>36996.09374999999</v>
      </c>
      <c r="M38" s="2"/>
      <c r="N38" s="2"/>
      <c r="O38" s="2">
        <f>((M39+O41)/2)*(2.2%/4)</f>
        <v>36009.53124999999</v>
      </c>
      <c r="P38" s="2">
        <f>((P39+P41)/2)*2.2%</f>
        <v>134172.49999999994</v>
      </c>
      <c r="Q38" s="2">
        <f>((Q39+Q41)/2)*2.2%</f>
        <v>118387.49999999996</v>
      </c>
      <c r="R38" s="2">
        <f>((R39+R41)/2)*2.2%</f>
        <v>102602.49999999994</v>
      </c>
      <c r="S38" s="2">
        <f>((S39+S41)/2)*2.2%</f>
        <v>86817.49999999994</v>
      </c>
      <c r="T38" s="2">
        <f>((T39+T41)/2)*2.2%</f>
        <v>71032.49999999994</v>
      </c>
      <c r="U38" s="2">
        <f>((U39+U41)/2)*2.2%</f>
        <v>55247.49999999994</v>
      </c>
      <c r="V38" s="2">
        <f>((V39+V41)/2)*2.2%</f>
        <v>39462.49999999994</v>
      </c>
      <c r="W38" s="2">
        <f>((W39+W41)/2)*2.2%</f>
        <v>23677.49999999994</v>
      </c>
      <c r="X38" s="3">
        <f>((X39+X41)/2)*2.2%</f>
        <v>7892.499999999939</v>
      </c>
    </row>
    <row r="39" spans="1:24" s="1" customFormat="1" ht="15">
      <c r="A39" s="33" t="s">
        <v>21</v>
      </c>
      <c r="B39" s="34" t="str">
        <f>B14</f>
        <v>руб</v>
      </c>
      <c r="C39" s="35">
        <v>0</v>
      </c>
      <c r="D39" s="35">
        <f>C2+C18</f>
        <v>10250000</v>
      </c>
      <c r="E39" s="35">
        <f>D41</f>
        <v>7115208.333333334</v>
      </c>
      <c r="F39" s="35">
        <f>E41</f>
        <v>7055416.666666667</v>
      </c>
      <c r="G39" s="35">
        <f aca="true" t="shared" si="24" ref="G39:L39">F41</f>
        <v>6995625</v>
      </c>
      <c r="H39" s="35">
        <f t="shared" si="24"/>
        <v>6935833.333333333</v>
      </c>
      <c r="I39" s="35">
        <f t="shared" si="24"/>
        <v>6876041.666666666</v>
      </c>
      <c r="J39" s="35">
        <f t="shared" si="24"/>
        <v>6816249.999999999</v>
      </c>
      <c r="K39" s="35">
        <f t="shared" si="24"/>
        <v>6756458.333333332</v>
      </c>
      <c r="L39" s="35">
        <f t="shared" si="24"/>
        <v>6696666.666666665</v>
      </c>
      <c r="M39" s="35">
        <f>L41</f>
        <v>6636874.999999998</v>
      </c>
      <c r="N39" s="35">
        <f>M41</f>
        <v>6577083.333333331</v>
      </c>
      <c r="O39" s="35">
        <f>N41</f>
        <v>6517291.666666664</v>
      </c>
      <c r="P39" s="35">
        <f>O41</f>
        <v>6457499.999999997</v>
      </c>
      <c r="Q39" s="35">
        <f>P41</f>
        <v>5739999.999999997</v>
      </c>
      <c r="R39" s="35">
        <f aca="true" t="shared" si="25" ref="R39:X39">Q41</f>
        <v>5022499.999999997</v>
      </c>
      <c r="S39" s="35">
        <f t="shared" si="25"/>
        <v>4304999.999999997</v>
      </c>
      <c r="T39" s="35">
        <f t="shared" si="25"/>
        <v>3587499.999999997</v>
      </c>
      <c r="U39" s="35">
        <f t="shared" si="25"/>
        <v>2869999.999999997</v>
      </c>
      <c r="V39" s="35">
        <f t="shared" si="25"/>
        <v>2152499.999999997</v>
      </c>
      <c r="W39" s="35">
        <f t="shared" si="25"/>
        <v>1434999.9999999972</v>
      </c>
      <c r="X39" s="36">
        <f t="shared" si="25"/>
        <v>717499.9999999972</v>
      </c>
    </row>
    <row r="40" spans="1:24" s="1" customFormat="1" ht="15">
      <c r="A40" s="33" t="s">
        <v>22</v>
      </c>
      <c r="B40" s="34" t="str">
        <f>B15</f>
        <v>руб</v>
      </c>
      <c r="C40" s="35">
        <v>0</v>
      </c>
      <c r="D40" s="35">
        <f>D39*30%+(D39-D39*30%)/(C6*12)</f>
        <v>3134791.6666666665</v>
      </c>
      <c r="E40" s="35">
        <f>($D$39-$D$39*30%)/($C$6*12)</f>
        <v>59791.666666666664</v>
      </c>
      <c r="F40" s="35">
        <f>($D$39-$D$39*30%)/($C$6*12)</f>
        <v>59791.666666666664</v>
      </c>
      <c r="G40" s="35">
        <f aca="true" t="shared" si="26" ref="G40:L40">($D$39-$D$39*30%)/($C$6*12)</f>
        <v>59791.666666666664</v>
      </c>
      <c r="H40" s="35">
        <f t="shared" si="26"/>
        <v>59791.666666666664</v>
      </c>
      <c r="I40" s="35">
        <f t="shared" si="26"/>
        <v>59791.666666666664</v>
      </c>
      <c r="J40" s="35">
        <f t="shared" si="26"/>
        <v>59791.666666666664</v>
      </c>
      <c r="K40" s="35">
        <f t="shared" si="26"/>
        <v>59791.666666666664</v>
      </c>
      <c r="L40" s="35">
        <f t="shared" si="26"/>
        <v>59791.666666666664</v>
      </c>
      <c r="M40" s="35">
        <f>($D$39-$D$39*30%)/($C$6*12)</f>
        <v>59791.666666666664</v>
      </c>
      <c r="N40" s="35">
        <f>($D$39-$D$39*30%)/($C$6*12)</f>
        <v>59791.666666666664</v>
      </c>
      <c r="O40" s="35">
        <f>($D$39-$D$39*30%)/($C$6*12)</f>
        <v>59791.666666666664</v>
      </c>
      <c r="P40" s="35">
        <f>($D$39-$D$39*30%)/($C$6)</f>
        <v>717500</v>
      </c>
      <c r="Q40" s="35">
        <f>($D$39-$D$39*30%)/($C$6)</f>
        <v>717500</v>
      </c>
      <c r="R40" s="35">
        <f aca="true" t="shared" si="27" ref="R40:X40">($D$39-$D$39*30%)/($C$6)</f>
        <v>717500</v>
      </c>
      <c r="S40" s="35">
        <f t="shared" si="27"/>
        <v>717500</v>
      </c>
      <c r="T40" s="35">
        <f t="shared" si="27"/>
        <v>717500</v>
      </c>
      <c r="U40" s="35">
        <f t="shared" si="27"/>
        <v>717500</v>
      </c>
      <c r="V40" s="35">
        <f t="shared" si="27"/>
        <v>717500</v>
      </c>
      <c r="W40" s="35">
        <f t="shared" si="27"/>
        <v>717500</v>
      </c>
      <c r="X40" s="36">
        <f t="shared" si="27"/>
        <v>717500</v>
      </c>
    </row>
    <row r="41" spans="1:24" s="1" customFormat="1" ht="15">
      <c r="A41" s="33" t="s">
        <v>23</v>
      </c>
      <c r="B41" s="34" t="str">
        <f>B16</f>
        <v>руб</v>
      </c>
      <c r="C41" s="35">
        <v>0</v>
      </c>
      <c r="D41" s="35">
        <f>D39-D40</f>
        <v>7115208.333333334</v>
      </c>
      <c r="E41" s="35">
        <f>E39-E40</f>
        <v>7055416.666666667</v>
      </c>
      <c r="F41" s="35">
        <f>F39-F40</f>
        <v>6995625</v>
      </c>
      <c r="G41" s="35">
        <f aca="true" t="shared" si="28" ref="G41:L41">G39-G40</f>
        <v>6935833.333333333</v>
      </c>
      <c r="H41" s="35">
        <f t="shared" si="28"/>
        <v>6876041.666666666</v>
      </c>
      <c r="I41" s="35">
        <f t="shared" si="28"/>
        <v>6816249.999999999</v>
      </c>
      <c r="J41" s="35">
        <f t="shared" si="28"/>
        <v>6756458.333333332</v>
      </c>
      <c r="K41" s="35">
        <f t="shared" si="28"/>
        <v>6696666.666666665</v>
      </c>
      <c r="L41" s="35">
        <f t="shared" si="28"/>
        <v>6636874.999999998</v>
      </c>
      <c r="M41" s="35">
        <f>M39-M40</f>
        <v>6577083.333333331</v>
      </c>
      <c r="N41" s="35">
        <f>N39-N40</f>
        <v>6517291.666666664</v>
      </c>
      <c r="O41" s="35">
        <f>O39-O40</f>
        <v>6457499.999999997</v>
      </c>
      <c r="P41" s="35">
        <f>P39-P40</f>
        <v>5739999.999999997</v>
      </c>
      <c r="Q41" s="35">
        <f>Q39-Q40</f>
        <v>5022499.999999997</v>
      </c>
      <c r="R41" s="35">
        <f aca="true" t="shared" si="29" ref="R41:X41">R39-R40</f>
        <v>4304999.999999997</v>
      </c>
      <c r="S41" s="35">
        <f t="shared" si="29"/>
        <v>3587499.999999997</v>
      </c>
      <c r="T41" s="35">
        <f t="shared" si="29"/>
        <v>2869999.999999997</v>
      </c>
      <c r="U41" s="35">
        <f t="shared" si="29"/>
        <v>2152499.999999997</v>
      </c>
      <c r="V41" s="35">
        <f t="shared" si="29"/>
        <v>1434999.9999999972</v>
      </c>
      <c r="W41" s="35">
        <f t="shared" si="29"/>
        <v>717499.9999999972</v>
      </c>
      <c r="X41" s="36">
        <f t="shared" si="29"/>
        <v>-2.7939677238464355E-09</v>
      </c>
    </row>
    <row r="42" spans="1:24" ht="15">
      <c r="A42" s="6" t="s">
        <v>7</v>
      </c>
      <c r="B42" s="9" t="str">
        <f>B17</f>
        <v>руб</v>
      </c>
      <c r="C42" s="2"/>
      <c r="D42" s="2">
        <f>D36-D37-D38</f>
        <v>200000</v>
      </c>
      <c r="E42" s="2">
        <f aca="true" t="shared" si="30" ref="E42:X42">E36-E37-E38</f>
        <v>200000</v>
      </c>
      <c r="F42" s="2">
        <f t="shared" si="30"/>
        <v>152574.53125</v>
      </c>
      <c r="G42" s="2">
        <f t="shared" si="30"/>
        <v>200000</v>
      </c>
      <c r="H42" s="2">
        <f t="shared" si="30"/>
        <v>200000</v>
      </c>
      <c r="I42" s="2">
        <f t="shared" si="30"/>
        <v>162017.34375</v>
      </c>
      <c r="J42" s="2">
        <f t="shared" si="30"/>
        <v>200000</v>
      </c>
      <c r="K42" s="2">
        <f t="shared" si="30"/>
        <v>200000</v>
      </c>
      <c r="L42" s="2">
        <f t="shared" si="30"/>
        <v>163003.90625</v>
      </c>
      <c r="M42" s="2">
        <f t="shared" si="30"/>
        <v>200000</v>
      </c>
      <c r="N42" s="2">
        <f t="shared" si="30"/>
        <v>200000</v>
      </c>
      <c r="O42" s="2">
        <f t="shared" si="30"/>
        <v>163990.46875</v>
      </c>
      <c r="P42" s="2">
        <f t="shared" si="30"/>
        <v>2265827.5</v>
      </c>
      <c r="Q42" s="2">
        <f t="shared" si="30"/>
        <v>2281612.5</v>
      </c>
      <c r="R42" s="2">
        <f t="shared" si="30"/>
        <v>2297397.5</v>
      </c>
      <c r="S42" s="2">
        <f t="shared" si="30"/>
        <v>2313182.5</v>
      </c>
      <c r="T42" s="2">
        <f t="shared" si="30"/>
        <v>2328967.5</v>
      </c>
      <c r="U42" s="2">
        <f t="shared" si="30"/>
        <v>2344752.5</v>
      </c>
      <c r="V42" s="2">
        <f t="shared" si="30"/>
        <v>2360537.5</v>
      </c>
      <c r="W42" s="2">
        <f t="shared" si="30"/>
        <v>2376322.5</v>
      </c>
      <c r="X42" s="3">
        <f t="shared" si="30"/>
        <v>2392107.5</v>
      </c>
    </row>
    <row r="43" spans="1:24" ht="15">
      <c r="A43" s="6" t="s">
        <v>25</v>
      </c>
      <c r="B43" s="9" t="str">
        <f>B18</f>
        <v>руб</v>
      </c>
      <c r="C43" s="2">
        <f>C18</f>
        <v>250000</v>
      </c>
      <c r="D43" s="2">
        <f aca="true" t="shared" si="31" ref="D43:X43">D18</f>
        <v>41666.666666666664</v>
      </c>
      <c r="E43" s="2">
        <f t="shared" si="31"/>
        <v>40972.222222222226</v>
      </c>
      <c r="F43" s="2">
        <f t="shared" si="31"/>
        <v>40277.77777777778</v>
      </c>
      <c r="G43" s="2">
        <f t="shared" si="31"/>
        <v>39583.33333333334</v>
      </c>
      <c r="H43" s="2">
        <f t="shared" si="31"/>
        <v>38888.8888888889</v>
      </c>
      <c r="I43" s="2">
        <f t="shared" si="31"/>
        <v>38194.44444444446</v>
      </c>
      <c r="J43" s="2">
        <f t="shared" si="31"/>
        <v>37500.000000000015</v>
      </c>
      <c r="K43" s="2">
        <f t="shared" si="31"/>
        <v>36805.55555555558</v>
      </c>
      <c r="L43" s="2">
        <f t="shared" si="31"/>
        <v>36111.11111111113</v>
      </c>
      <c r="M43" s="2">
        <f t="shared" si="31"/>
        <v>35416.666666666686</v>
      </c>
      <c r="N43" s="2">
        <f t="shared" si="31"/>
        <v>34722.22222222224</v>
      </c>
      <c r="O43" s="2">
        <f t="shared" si="31"/>
        <v>34027.777777777796</v>
      </c>
      <c r="P43" s="2">
        <f t="shared" si="31"/>
        <v>400000.00000000023</v>
      </c>
      <c r="Q43" s="2">
        <f t="shared" si="31"/>
        <v>300000.00000000023</v>
      </c>
      <c r="R43" s="2">
        <f t="shared" si="31"/>
        <v>200000.00000000023</v>
      </c>
      <c r="S43" s="2">
        <f t="shared" si="31"/>
        <v>100000.00000000023</v>
      </c>
      <c r="T43" s="2">
        <f t="shared" si="31"/>
        <v>0</v>
      </c>
      <c r="U43" s="2">
        <f t="shared" si="31"/>
        <v>0</v>
      </c>
      <c r="V43" s="2">
        <f t="shared" si="31"/>
        <v>0</v>
      </c>
      <c r="W43" s="2">
        <f t="shared" si="31"/>
        <v>0</v>
      </c>
      <c r="X43" s="3">
        <f t="shared" si="31"/>
        <v>0</v>
      </c>
    </row>
    <row r="44" spans="1:24" s="1" customFormat="1" ht="15">
      <c r="A44" s="33" t="s">
        <v>26</v>
      </c>
      <c r="B44" s="34" t="str">
        <f>B19</f>
        <v>руб</v>
      </c>
      <c r="C44" s="35">
        <f>C19</f>
        <v>5000000</v>
      </c>
      <c r="D44" s="35">
        <f aca="true" t="shared" si="32" ref="D44:X44">D19</f>
        <v>5000000</v>
      </c>
      <c r="E44" s="35">
        <f t="shared" si="32"/>
        <v>4916666.666666667</v>
      </c>
      <c r="F44" s="35">
        <f t="shared" si="32"/>
        <v>4833333.333333334</v>
      </c>
      <c r="G44" s="35">
        <f t="shared" si="32"/>
        <v>4750000.000000001</v>
      </c>
      <c r="H44" s="35">
        <f t="shared" si="32"/>
        <v>4666666.666666668</v>
      </c>
      <c r="I44" s="35">
        <f t="shared" si="32"/>
        <v>4583333.333333335</v>
      </c>
      <c r="J44" s="35">
        <f t="shared" si="32"/>
        <v>4500000.000000002</v>
      </c>
      <c r="K44" s="35">
        <f t="shared" si="32"/>
        <v>4416666.666666669</v>
      </c>
      <c r="L44" s="35">
        <f t="shared" si="32"/>
        <v>4333333.333333336</v>
      </c>
      <c r="M44" s="35">
        <f t="shared" si="32"/>
        <v>4250000.000000003</v>
      </c>
      <c r="N44" s="35">
        <f t="shared" si="32"/>
        <v>4166666.6666666693</v>
      </c>
      <c r="O44" s="35">
        <f t="shared" si="32"/>
        <v>4083333.333333336</v>
      </c>
      <c r="P44" s="35">
        <f t="shared" si="32"/>
        <v>4000000.0000000023</v>
      </c>
      <c r="Q44" s="35">
        <f t="shared" si="32"/>
        <v>3000000.0000000023</v>
      </c>
      <c r="R44" s="35">
        <f t="shared" si="32"/>
        <v>2000000.0000000023</v>
      </c>
      <c r="S44" s="35">
        <f t="shared" si="32"/>
        <v>1000000.0000000023</v>
      </c>
      <c r="T44" s="35">
        <f t="shared" si="32"/>
        <v>0</v>
      </c>
      <c r="U44" s="35">
        <f t="shared" si="32"/>
        <v>0</v>
      </c>
      <c r="V44" s="35">
        <f t="shared" si="32"/>
        <v>0</v>
      </c>
      <c r="W44" s="35">
        <f t="shared" si="32"/>
        <v>0</v>
      </c>
      <c r="X44" s="36">
        <f t="shared" si="32"/>
        <v>0</v>
      </c>
    </row>
    <row r="45" spans="1:24" s="1" customFormat="1" ht="15">
      <c r="A45" s="33" t="s">
        <v>27</v>
      </c>
      <c r="B45" s="34" t="str">
        <f>B20</f>
        <v>руб</v>
      </c>
      <c r="C45" s="35">
        <f>C20</f>
        <v>5000000</v>
      </c>
      <c r="D45" s="35">
        <f aca="true" t="shared" si="33" ref="D45:X45">D20</f>
        <v>4916666.666666667</v>
      </c>
      <c r="E45" s="35">
        <f t="shared" si="33"/>
        <v>4833333.333333334</v>
      </c>
      <c r="F45" s="35">
        <f t="shared" si="33"/>
        <v>4750000.000000001</v>
      </c>
      <c r="G45" s="35">
        <f t="shared" si="33"/>
        <v>4666666.666666668</v>
      </c>
      <c r="H45" s="35">
        <f t="shared" si="33"/>
        <v>4583333.333333335</v>
      </c>
      <c r="I45" s="35">
        <f t="shared" si="33"/>
        <v>4500000.000000002</v>
      </c>
      <c r="J45" s="35">
        <f t="shared" si="33"/>
        <v>4416666.666666669</v>
      </c>
      <c r="K45" s="35">
        <f t="shared" si="33"/>
        <v>4333333.333333336</v>
      </c>
      <c r="L45" s="35">
        <f t="shared" si="33"/>
        <v>4250000.000000003</v>
      </c>
      <c r="M45" s="35">
        <f t="shared" si="33"/>
        <v>4166666.6666666693</v>
      </c>
      <c r="N45" s="35">
        <f t="shared" si="33"/>
        <v>4083333.333333336</v>
      </c>
      <c r="O45" s="35">
        <f t="shared" si="33"/>
        <v>4000000.0000000023</v>
      </c>
      <c r="P45" s="35">
        <f t="shared" si="33"/>
        <v>3000000.0000000023</v>
      </c>
      <c r="Q45" s="35">
        <f t="shared" si="33"/>
        <v>2000000.0000000023</v>
      </c>
      <c r="R45" s="35">
        <f t="shared" si="33"/>
        <v>1000000.0000000023</v>
      </c>
      <c r="S45" s="35">
        <f t="shared" si="33"/>
        <v>2.3283064365386963E-09</v>
      </c>
      <c r="T45" s="35">
        <f t="shared" si="33"/>
        <v>0</v>
      </c>
      <c r="U45" s="35">
        <f t="shared" si="33"/>
        <v>0</v>
      </c>
      <c r="V45" s="35">
        <f t="shared" si="33"/>
        <v>0</v>
      </c>
      <c r="W45" s="35">
        <f t="shared" si="33"/>
        <v>0</v>
      </c>
      <c r="X45" s="36">
        <f t="shared" si="33"/>
        <v>0</v>
      </c>
    </row>
    <row r="46" spans="1:24" ht="15">
      <c r="A46" s="6" t="s">
        <v>22</v>
      </c>
      <c r="B46" s="9" t="str">
        <f>B21</f>
        <v>руб</v>
      </c>
      <c r="C46" s="2">
        <f>C40</f>
        <v>0</v>
      </c>
      <c r="D46" s="2">
        <f aca="true" t="shared" si="34" ref="D46:X46">D40</f>
        <v>3134791.6666666665</v>
      </c>
      <c r="E46" s="2">
        <f t="shared" si="34"/>
        <v>59791.666666666664</v>
      </c>
      <c r="F46" s="2">
        <f t="shared" si="34"/>
        <v>59791.666666666664</v>
      </c>
      <c r="G46" s="2">
        <f t="shared" si="34"/>
        <v>59791.666666666664</v>
      </c>
      <c r="H46" s="2">
        <f t="shared" si="34"/>
        <v>59791.666666666664</v>
      </c>
      <c r="I46" s="2">
        <f t="shared" si="34"/>
        <v>59791.666666666664</v>
      </c>
      <c r="J46" s="2">
        <f t="shared" si="34"/>
        <v>59791.666666666664</v>
      </c>
      <c r="K46" s="2">
        <f t="shared" si="34"/>
        <v>59791.666666666664</v>
      </c>
      <c r="L46" s="2">
        <f t="shared" si="34"/>
        <v>59791.666666666664</v>
      </c>
      <c r="M46" s="2">
        <f t="shared" si="34"/>
        <v>59791.666666666664</v>
      </c>
      <c r="N46" s="2">
        <f t="shared" si="34"/>
        <v>59791.666666666664</v>
      </c>
      <c r="O46" s="2">
        <f t="shared" si="34"/>
        <v>59791.666666666664</v>
      </c>
      <c r="P46" s="2">
        <f t="shared" si="34"/>
        <v>717500</v>
      </c>
      <c r="Q46" s="2">
        <f t="shared" si="34"/>
        <v>717500</v>
      </c>
      <c r="R46" s="2">
        <f t="shared" si="34"/>
        <v>717500</v>
      </c>
      <c r="S46" s="2">
        <f t="shared" si="34"/>
        <v>717500</v>
      </c>
      <c r="T46" s="2">
        <f t="shared" si="34"/>
        <v>717500</v>
      </c>
      <c r="U46" s="2">
        <f t="shared" si="34"/>
        <v>717500</v>
      </c>
      <c r="V46" s="2">
        <f t="shared" si="34"/>
        <v>717500</v>
      </c>
      <c r="W46" s="2">
        <f t="shared" si="34"/>
        <v>717500</v>
      </c>
      <c r="X46" s="3">
        <f t="shared" si="34"/>
        <v>717500</v>
      </c>
    </row>
    <row r="47" spans="1:24" ht="15">
      <c r="A47" s="6" t="s">
        <v>28</v>
      </c>
      <c r="B47" s="9" t="str">
        <f>B22</f>
        <v>руб</v>
      </c>
      <c r="C47" s="2">
        <f>C42-C43-C46</f>
        <v>-250000</v>
      </c>
      <c r="D47" s="2">
        <f>D42-D43-D46</f>
        <v>-2976458.333333333</v>
      </c>
      <c r="E47" s="2">
        <f aca="true" t="shared" si="35" ref="E47:K47">E42-E43-E46</f>
        <v>99236.11111111112</v>
      </c>
      <c r="F47" s="2">
        <f t="shared" si="35"/>
        <v>52505.086805555555</v>
      </c>
      <c r="G47" s="2">
        <f t="shared" si="35"/>
        <v>100625</v>
      </c>
      <c r="H47" s="2">
        <f t="shared" si="35"/>
        <v>101319.44444444444</v>
      </c>
      <c r="I47" s="2">
        <f t="shared" si="35"/>
        <v>64031.23263888887</v>
      </c>
      <c r="J47" s="2">
        <f t="shared" si="35"/>
        <v>102708.33333333334</v>
      </c>
      <c r="K47" s="2">
        <f t="shared" si="35"/>
        <v>103402.77777777778</v>
      </c>
      <c r="L47" s="2">
        <f>L42-L43-L46</f>
        <v>67101.12847222222</v>
      </c>
      <c r="M47" s="2">
        <f>M42-M43-M46</f>
        <v>104791.66666666666</v>
      </c>
      <c r="N47" s="2">
        <f>N42-N43-N46</f>
        <v>105486.1111111111</v>
      </c>
      <c r="O47" s="2">
        <f>O42-O43-O46</f>
        <v>70171.02430555553</v>
      </c>
      <c r="P47" s="2">
        <f>P42-P43-P46</f>
        <v>1148327.4999999998</v>
      </c>
      <c r="Q47" s="2">
        <f>Q42-Q43-Q46</f>
        <v>1264112.4999999998</v>
      </c>
      <c r="R47" s="2">
        <f>R42-R43-R46</f>
        <v>1379897.5</v>
      </c>
      <c r="S47" s="2">
        <f>S42-S43-S46</f>
        <v>1495682.5</v>
      </c>
      <c r="T47" s="2">
        <f>T42-T43-T46</f>
        <v>1611467.5</v>
      </c>
      <c r="U47" s="2">
        <f>U42-U43-U46</f>
        <v>1627252.5</v>
      </c>
      <c r="V47" s="2">
        <f>V42-V43-V46</f>
        <v>1643037.5</v>
      </c>
      <c r="W47" s="2">
        <f>W42-W43-W46</f>
        <v>1658822.5</v>
      </c>
      <c r="X47" s="3">
        <f>X42-X43-X46</f>
        <v>1674607.5</v>
      </c>
    </row>
    <row r="48" spans="1:24" ht="15">
      <c r="A48" s="6" t="s">
        <v>33</v>
      </c>
      <c r="B48" s="9" t="str">
        <f>B23</f>
        <v>руб</v>
      </c>
      <c r="C48" s="2">
        <f>C47*20%</f>
        <v>-50000</v>
      </c>
      <c r="D48" s="2">
        <f aca="true" t="shared" si="36" ref="D48:O48">D47*20%</f>
        <v>-595291.6666666666</v>
      </c>
      <c r="E48" s="2">
        <f t="shared" si="36"/>
        <v>19847.222222222226</v>
      </c>
      <c r="F48" s="2">
        <f t="shared" si="36"/>
        <v>10501.017361111111</v>
      </c>
      <c r="G48" s="2">
        <f t="shared" si="36"/>
        <v>20125</v>
      </c>
      <c r="H48" s="2">
        <f t="shared" si="36"/>
        <v>20263.88888888889</v>
      </c>
      <c r="I48" s="2">
        <f t="shared" si="36"/>
        <v>12806.246527777774</v>
      </c>
      <c r="J48" s="2">
        <f t="shared" si="36"/>
        <v>20541.66666666667</v>
      </c>
      <c r="K48" s="2">
        <f t="shared" si="36"/>
        <v>20680.55555555556</v>
      </c>
      <c r="L48" s="2">
        <f t="shared" si="36"/>
        <v>13420.225694444445</v>
      </c>
      <c r="M48" s="2">
        <f t="shared" si="36"/>
        <v>20958.333333333332</v>
      </c>
      <c r="N48" s="2">
        <f t="shared" si="36"/>
        <v>21097.22222222222</v>
      </c>
      <c r="O48" s="2">
        <f t="shared" si="36"/>
        <v>14034.204861111108</v>
      </c>
      <c r="P48" s="2">
        <f>P47*20%</f>
        <v>229665.49999999997</v>
      </c>
      <c r="Q48" s="2">
        <f>Q47*20%</f>
        <v>252822.49999999997</v>
      </c>
      <c r="R48" s="2">
        <f>R47*20%</f>
        <v>275979.5</v>
      </c>
      <c r="S48" s="2">
        <f>S47*20%</f>
        <v>299136.5</v>
      </c>
      <c r="T48" s="2">
        <f>T47*20%</f>
        <v>322293.5</v>
      </c>
      <c r="U48" s="2">
        <f>U47*20%</f>
        <v>325450.5</v>
      </c>
      <c r="V48" s="2">
        <f>V47*20%</f>
        <v>328607.5</v>
      </c>
      <c r="W48" s="2">
        <f>W47*20%</f>
        <v>331764.5</v>
      </c>
      <c r="X48" s="3">
        <f>X47*20%</f>
        <v>334921.5</v>
      </c>
    </row>
    <row r="49" spans="1:24" ht="15">
      <c r="A49" s="37" t="s">
        <v>29</v>
      </c>
      <c r="B49" s="38" t="str">
        <f>B24</f>
        <v>руб</v>
      </c>
      <c r="C49" s="39">
        <f>C47-C48</f>
        <v>-200000</v>
      </c>
      <c r="D49" s="39">
        <f aca="true" t="shared" si="37" ref="D49:O49">D47-D48</f>
        <v>-2381166.6666666665</v>
      </c>
      <c r="E49" s="39">
        <f t="shared" si="37"/>
        <v>79388.8888888889</v>
      </c>
      <c r="F49" s="39">
        <f t="shared" si="37"/>
        <v>42004.069444444445</v>
      </c>
      <c r="G49" s="39">
        <f t="shared" si="37"/>
        <v>80500</v>
      </c>
      <c r="H49" s="39">
        <f t="shared" si="37"/>
        <v>81055.55555555555</v>
      </c>
      <c r="I49" s="39">
        <f t="shared" si="37"/>
        <v>51224.986111111095</v>
      </c>
      <c r="J49" s="39">
        <f t="shared" si="37"/>
        <v>82166.66666666667</v>
      </c>
      <c r="K49" s="39">
        <f t="shared" si="37"/>
        <v>82722.22222222222</v>
      </c>
      <c r="L49" s="39">
        <f t="shared" si="37"/>
        <v>53680.902777777774</v>
      </c>
      <c r="M49" s="39">
        <f t="shared" si="37"/>
        <v>83833.33333333333</v>
      </c>
      <c r="N49" s="39">
        <f t="shared" si="37"/>
        <v>84388.88888888888</v>
      </c>
      <c r="O49" s="39">
        <f t="shared" si="37"/>
        <v>56136.81944444442</v>
      </c>
      <c r="P49" s="39">
        <f>P47-P48</f>
        <v>918661.9999999998</v>
      </c>
      <c r="Q49" s="39">
        <f>Q47-Q48</f>
        <v>1011289.9999999998</v>
      </c>
      <c r="R49" s="39">
        <f>R47-R48</f>
        <v>1103918</v>
      </c>
      <c r="S49" s="39">
        <f>S47-S48</f>
        <v>1196546</v>
      </c>
      <c r="T49" s="39">
        <f>T47-T48</f>
        <v>1289174</v>
      </c>
      <c r="U49" s="39">
        <f>U47-U48</f>
        <v>1301802</v>
      </c>
      <c r="V49" s="39">
        <f>V47-V48</f>
        <v>1314430</v>
      </c>
      <c r="W49" s="39">
        <f>W47-W48</f>
        <v>1327058</v>
      </c>
      <c r="X49" s="40">
        <f>X47-X48</f>
        <v>1339686</v>
      </c>
    </row>
    <row r="50" ht="15.75" thickBot="1"/>
    <row r="51" spans="1:24" ht="15">
      <c r="A51" s="52" t="s">
        <v>34</v>
      </c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3"/>
    </row>
    <row r="52" spans="1:24" ht="15">
      <c r="A52" s="44" t="s">
        <v>45</v>
      </c>
      <c r="B52" s="45"/>
      <c r="C52" s="46">
        <v>0</v>
      </c>
      <c r="D52" s="46">
        <f>C55</f>
        <v>50000</v>
      </c>
      <c r="E52" s="46">
        <f>D55</f>
        <v>645291.6666666666</v>
      </c>
      <c r="F52" s="46">
        <f>E55</f>
        <v>625444.4444444444</v>
      </c>
      <c r="G52" s="46">
        <f>F55</f>
        <v>614943.4270833333</v>
      </c>
      <c r="H52" s="46">
        <f>G55</f>
        <v>594818.4270833333</v>
      </c>
      <c r="I52" s="46">
        <f>H55</f>
        <v>574554.5381944444</v>
      </c>
      <c r="J52" s="46">
        <f>I55</f>
        <v>561748.2916666666</v>
      </c>
      <c r="K52" s="46">
        <f>J55</f>
        <v>541206.625</v>
      </c>
      <c r="L52" s="46">
        <f>K55</f>
        <v>520526.06944444444</v>
      </c>
      <c r="M52" s="46">
        <f>L55</f>
        <v>507105.84375</v>
      </c>
      <c r="N52" s="46">
        <f>M55</f>
        <v>486147.5104166667</v>
      </c>
      <c r="O52" s="46">
        <f>N55</f>
        <v>465050.2881944445</v>
      </c>
      <c r="P52" s="46">
        <f>O55</f>
        <v>451016.0833333334</v>
      </c>
      <c r="Q52" s="46">
        <f>P55</f>
        <v>221350.5833333334</v>
      </c>
      <c r="R52" s="46">
        <f>Q55</f>
        <v>0</v>
      </c>
      <c r="S52" s="46">
        <f>R55</f>
        <v>0</v>
      </c>
      <c r="T52" s="46">
        <f>S55</f>
        <v>0</v>
      </c>
      <c r="U52" s="46">
        <f>T55</f>
        <v>0</v>
      </c>
      <c r="V52" s="46">
        <f>U55</f>
        <v>0</v>
      </c>
      <c r="W52" s="46">
        <f>V55</f>
        <v>0</v>
      </c>
      <c r="X52" s="47">
        <f>W55</f>
        <v>0</v>
      </c>
    </row>
    <row r="53" spans="1:24" ht="15">
      <c r="A53" s="44" t="s">
        <v>36</v>
      </c>
      <c r="B53" s="45"/>
      <c r="C53" s="46">
        <f>-IF(C48&lt;0,C48,0)</f>
        <v>50000</v>
      </c>
      <c r="D53" s="46">
        <f>-IF(D48&lt;0,D48,0)</f>
        <v>595291.6666666666</v>
      </c>
      <c r="E53" s="46">
        <f aca="true" t="shared" si="38" ref="E53:X53">-IF(E48&lt;0,E48,0)</f>
        <v>0</v>
      </c>
      <c r="F53" s="46">
        <f t="shared" si="38"/>
        <v>0</v>
      </c>
      <c r="G53" s="46">
        <f t="shared" si="38"/>
        <v>0</v>
      </c>
      <c r="H53" s="46">
        <f t="shared" si="38"/>
        <v>0</v>
      </c>
      <c r="I53" s="46">
        <f t="shared" si="38"/>
        <v>0</v>
      </c>
      <c r="J53" s="46">
        <f t="shared" si="38"/>
        <v>0</v>
      </c>
      <c r="K53" s="46">
        <f t="shared" si="38"/>
        <v>0</v>
      </c>
      <c r="L53" s="46">
        <f t="shared" si="38"/>
        <v>0</v>
      </c>
      <c r="M53" s="46">
        <f t="shared" si="38"/>
        <v>0</v>
      </c>
      <c r="N53" s="46">
        <f t="shared" si="38"/>
        <v>0</v>
      </c>
      <c r="O53" s="46">
        <f t="shared" si="38"/>
        <v>0</v>
      </c>
      <c r="P53" s="46">
        <f t="shared" si="38"/>
        <v>0</v>
      </c>
      <c r="Q53" s="46">
        <f t="shared" si="38"/>
        <v>0</v>
      </c>
      <c r="R53" s="46">
        <f t="shared" si="38"/>
        <v>0</v>
      </c>
      <c r="S53" s="46">
        <f t="shared" si="38"/>
        <v>0</v>
      </c>
      <c r="T53" s="46">
        <f t="shared" si="38"/>
        <v>0</v>
      </c>
      <c r="U53" s="46">
        <f t="shared" si="38"/>
        <v>0</v>
      </c>
      <c r="V53" s="46">
        <f t="shared" si="38"/>
        <v>0</v>
      </c>
      <c r="W53" s="46">
        <f t="shared" si="38"/>
        <v>0</v>
      </c>
      <c r="X53" s="47">
        <f t="shared" si="38"/>
        <v>0</v>
      </c>
    </row>
    <row r="54" spans="1:24" ht="15">
      <c r="A54" s="44" t="s">
        <v>37</v>
      </c>
      <c r="B54" s="45"/>
      <c r="C54" s="46">
        <f>-IF(C43&gt;0,MIN(C52,C43),0)</f>
        <v>0</v>
      </c>
      <c r="D54" s="46">
        <f>-IF(D48&gt;0,MIN(D52,D48),0)</f>
        <v>0</v>
      </c>
      <c r="E54" s="46">
        <f aca="true" t="shared" si="39" ref="E54:X54">-IF(E48&gt;0,MIN(E52,E48),0)</f>
        <v>-19847.222222222226</v>
      </c>
      <c r="F54" s="46">
        <f t="shared" si="39"/>
        <v>-10501.017361111111</v>
      </c>
      <c r="G54" s="46">
        <f t="shared" si="39"/>
        <v>-20125</v>
      </c>
      <c r="H54" s="46">
        <f t="shared" si="39"/>
        <v>-20263.88888888889</v>
      </c>
      <c r="I54" s="46">
        <f t="shared" si="39"/>
        <v>-12806.246527777774</v>
      </c>
      <c r="J54" s="46">
        <f t="shared" si="39"/>
        <v>-20541.66666666667</v>
      </c>
      <c r="K54" s="46">
        <f t="shared" si="39"/>
        <v>-20680.55555555556</v>
      </c>
      <c r="L54" s="46">
        <f t="shared" si="39"/>
        <v>-13420.225694444445</v>
      </c>
      <c r="M54" s="46">
        <f t="shared" si="39"/>
        <v>-20958.333333333332</v>
      </c>
      <c r="N54" s="46">
        <f t="shared" si="39"/>
        <v>-21097.22222222222</v>
      </c>
      <c r="O54" s="46">
        <f t="shared" si="39"/>
        <v>-14034.204861111108</v>
      </c>
      <c r="P54" s="46">
        <f t="shared" si="39"/>
        <v>-229665.49999999997</v>
      </c>
      <c r="Q54" s="46">
        <f t="shared" si="39"/>
        <v>-221350.5833333334</v>
      </c>
      <c r="R54" s="46">
        <f t="shared" si="39"/>
        <v>0</v>
      </c>
      <c r="S54" s="46">
        <f t="shared" si="39"/>
        <v>0</v>
      </c>
      <c r="T54" s="46">
        <f t="shared" si="39"/>
        <v>0</v>
      </c>
      <c r="U54" s="46">
        <f t="shared" si="39"/>
        <v>0</v>
      </c>
      <c r="V54" s="46">
        <f t="shared" si="39"/>
        <v>0</v>
      </c>
      <c r="W54" s="46">
        <f t="shared" si="39"/>
        <v>0</v>
      </c>
      <c r="X54" s="47">
        <f t="shared" si="39"/>
        <v>0</v>
      </c>
    </row>
    <row r="55" spans="1:24" ht="15.75" thickBot="1">
      <c r="A55" s="48" t="s">
        <v>45</v>
      </c>
      <c r="B55" s="49"/>
      <c r="C55" s="50">
        <f aca="true" t="shared" si="40" ref="C55:X55">SUM(C52:C54)</f>
        <v>50000</v>
      </c>
      <c r="D55" s="50">
        <f t="shared" si="40"/>
        <v>645291.6666666666</v>
      </c>
      <c r="E55" s="50">
        <f t="shared" si="40"/>
        <v>625444.4444444444</v>
      </c>
      <c r="F55" s="50">
        <f t="shared" si="40"/>
        <v>614943.4270833333</v>
      </c>
      <c r="G55" s="50">
        <f t="shared" si="40"/>
        <v>594818.4270833333</v>
      </c>
      <c r="H55" s="50">
        <f t="shared" si="40"/>
        <v>574554.5381944444</v>
      </c>
      <c r="I55" s="50">
        <f t="shared" si="40"/>
        <v>561748.2916666666</v>
      </c>
      <c r="J55" s="50">
        <f t="shared" si="40"/>
        <v>541206.625</v>
      </c>
      <c r="K55" s="50">
        <f t="shared" si="40"/>
        <v>520526.06944444444</v>
      </c>
      <c r="L55" s="50">
        <f t="shared" si="40"/>
        <v>507105.84375</v>
      </c>
      <c r="M55" s="50">
        <f t="shared" si="40"/>
        <v>486147.5104166667</v>
      </c>
      <c r="N55" s="50">
        <f t="shared" si="40"/>
        <v>465050.2881944445</v>
      </c>
      <c r="O55" s="50">
        <f t="shared" si="40"/>
        <v>451016.0833333334</v>
      </c>
      <c r="P55" s="50">
        <f t="shared" si="40"/>
        <v>221350.5833333334</v>
      </c>
      <c r="Q55" s="50">
        <f t="shared" si="40"/>
        <v>0</v>
      </c>
      <c r="R55" s="50">
        <f t="shared" si="40"/>
        <v>0</v>
      </c>
      <c r="S55" s="50">
        <f t="shared" si="40"/>
        <v>0</v>
      </c>
      <c r="T55" s="50">
        <f t="shared" si="40"/>
        <v>0</v>
      </c>
      <c r="U55" s="50">
        <f t="shared" si="40"/>
        <v>0</v>
      </c>
      <c r="V55" s="50">
        <f t="shared" si="40"/>
        <v>0</v>
      </c>
      <c r="W55" s="50">
        <f t="shared" si="40"/>
        <v>0</v>
      </c>
      <c r="X55" s="51">
        <f t="shared" si="40"/>
        <v>0</v>
      </c>
    </row>
    <row r="57" spans="1:24" ht="15">
      <c r="A57" s="11" t="s">
        <v>42</v>
      </c>
      <c r="B57" s="20">
        <f>SUM(C57:X57)</f>
        <v>8956666.666666666</v>
      </c>
      <c r="C57" s="12">
        <f>C24</f>
        <v>-200000</v>
      </c>
      <c r="D57" s="12">
        <f aca="true" t="shared" si="41" ref="D57:X57">D24</f>
        <v>60000.000000000015</v>
      </c>
      <c r="E57" s="12">
        <f t="shared" si="41"/>
        <v>60555.55555555556</v>
      </c>
      <c r="F57" s="12">
        <f t="shared" si="41"/>
        <v>17661.111111111113</v>
      </c>
      <c r="G57" s="12">
        <f t="shared" si="41"/>
        <v>61666.666666666664</v>
      </c>
      <c r="H57" s="12">
        <f t="shared" si="41"/>
        <v>62222.22222222221</v>
      </c>
      <c r="I57" s="12">
        <f t="shared" si="41"/>
        <v>20427.777777777763</v>
      </c>
      <c r="J57" s="12">
        <f t="shared" si="41"/>
        <v>63333.333333333336</v>
      </c>
      <c r="K57" s="12">
        <f t="shared" si="41"/>
        <v>63888.88888888889</v>
      </c>
      <c r="L57" s="12">
        <f t="shared" si="41"/>
        <v>23194.444444444438</v>
      </c>
      <c r="M57" s="12">
        <f t="shared" si="41"/>
        <v>64999.999999999985</v>
      </c>
      <c r="N57" s="12">
        <f t="shared" si="41"/>
        <v>65555.55555555553</v>
      </c>
      <c r="O57" s="12">
        <f t="shared" si="41"/>
        <v>25961.111111111124</v>
      </c>
      <c r="P57" s="12">
        <f t="shared" si="41"/>
        <v>650399.9999999998</v>
      </c>
      <c r="Q57" s="12">
        <f t="shared" si="41"/>
        <v>747999.9999999998</v>
      </c>
      <c r="R57" s="12">
        <f t="shared" si="41"/>
        <v>845599.9999999998</v>
      </c>
      <c r="S57" s="12">
        <f t="shared" si="41"/>
        <v>943200</v>
      </c>
      <c r="T57" s="12">
        <f t="shared" si="41"/>
        <v>1040800</v>
      </c>
      <c r="U57" s="12">
        <f t="shared" si="41"/>
        <v>1058400</v>
      </c>
      <c r="V57" s="12">
        <f t="shared" si="41"/>
        <v>1076000</v>
      </c>
      <c r="W57" s="12">
        <f t="shared" si="41"/>
        <v>1093600</v>
      </c>
      <c r="X57" s="13">
        <f t="shared" si="41"/>
        <v>1111200</v>
      </c>
    </row>
    <row r="58" spans="1:24" ht="15">
      <c r="A58" s="14" t="s">
        <v>43</v>
      </c>
      <c r="B58" s="21">
        <f>SUM(C58:X58)</f>
        <v>8998501.666666666</v>
      </c>
      <c r="C58" s="15">
        <f>C49</f>
        <v>-200000</v>
      </c>
      <c r="D58" s="15">
        <f aca="true" t="shared" si="42" ref="D58:X58">D49</f>
        <v>-2381166.6666666665</v>
      </c>
      <c r="E58" s="15">
        <f t="shared" si="42"/>
        <v>79388.8888888889</v>
      </c>
      <c r="F58" s="15">
        <f t="shared" si="42"/>
        <v>42004.069444444445</v>
      </c>
      <c r="G58" s="15">
        <f t="shared" si="42"/>
        <v>80500</v>
      </c>
      <c r="H58" s="15">
        <f t="shared" si="42"/>
        <v>81055.55555555555</v>
      </c>
      <c r="I58" s="15">
        <f t="shared" si="42"/>
        <v>51224.986111111095</v>
      </c>
      <c r="J58" s="15">
        <f t="shared" si="42"/>
        <v>82166.66666666667</v>
      </c>
      <c r="K58" s="15">
        <f t="shared" si="42"/>
        <v>82722.22222222222</v>
      </c>
      <c r="L58" s="15">
        <f t="shared" si="42"/>
        <v>53680.902777777774</v>
      </c>
      <c r="M58" s="15">
        <f t="shared" si="42"/>
        <v>83833.33333333333</v>
      </c>
      <c r="N58" s="15">
        <f t="shared" si="42"/>
        <v>84388.88888888888</v>
      </c>
      <c r="O58" s="15">
        <f t="shared" si="42"/>
        <v>56136.81944444442</v>
      </c>
      <c r="P58" s="15">
        <f t="shared" si="42"/>
        <v>918661.9999999998</v>
      </c>
      <c r="Q58" s="15">
        <f t="shared" si="42"/>
        <v>1011289.9999999998</v>
      </c>
      <c r="R58" s="15">
        <f t="shared" si="42"/>
        <v>1103918</v>
      </c>
      <c r="S58" s="15">
        <f t="shared" si="42"/>
        <v>1196546</v>
      </c>
      <c r="T58" s="15">
        <f t="shared" si="42"/>
        <v>1289174</v>
      </c>
      <c r="U58" s="15">
        <f t="shared" si="42"/>
        <v>1301802</v>
      </c>
      <c r="V58" s="15">
        <f t="shared" si="42"/>
        <v>1314430</v>
      </c>
      <c r="W58" s="15">
        <f t="shared" si="42"/>
        <v>1327058</v>
      </c>
      <c r="X58" s="16">
        <f t="shared" si="42"/>
        <v>1339686</v>
      </c>
    </row>
    <row r="59" spans="1:24" ht="15">
      <c r="A59" s="17" t="s">
        <v>44</v>
      </c>
      <c r="B59" s="22">
        <f>SUM(C59:X59)</f>
        <v>41835.000000002095</v>
      </c>
      <c r="C59" s="18">
        <f>C58-C57</f>
        <v>0</v>
      </c>
      <c r="D59" s="18">
        <f>D58-D57</f>
        <v>-2441166.6666666665</v>
      </c>
      <c r="E59" s="18">
        <f aca="true" t="shared" si="43" ref="E59:X59">E58-E57</f>
        <v>18833.333333333343</v>
      </c>
      <c r="F59" s="18">
        <f t="shared" si="43"/>
        <v>24342.958333333332</v>
      </c>
      <c r="G59" s="18">
        <f t="shared" si="43"/>
        <v>18833.333333333336</v>
      </c>
      <c r="H59" s="18">
        <f t="shared" si="43"/>
        <v>18833.333333333336</v>
      </c>
      <c r="I59" s="18">
        <f t="shared" si="43"/>
        <v>30797.208333333332</v>
      </c>
      <c r="J59" s="18">
        <f t="shared" si="43"/>
        <v>18833.333333333336</v>
      </c>
      <c r="K59" s="18">
        <f t="shared" si="43"/>
        <v>18833.33333333333</v>
      </c>
      <c r="L59" s="18">
        <f t="shared" si="43"/>
        <v>30486.458333333336</v>
      </c>
      <c r="M59" s="18">
        <f t="shared" si="43"/>
        <v>18833.333333333343</v>
      </c>
      <c r="N59" s="18">
        <f t="shared" si="43"/>
        <v>18833.333333333343</v>
      </c>
      <c r="O59" s="18">
        <f t="shared" si="43"/>
        <v>30175.7083333333</v>
      </c>
      <c r="P59" s="18">
        <f t="shared" si="43"/>
        <v>268262</v>
      </c>
      <c r="Q59" s="18">
        <f t="shared" si="43"/>
        <v>263290</v>
      </c>
      <c r="R59" s="18">
        <f t="shared" si="43"/>
        <v>258318.00000000023</v>
      </c>
      <c r="S59" s="18">
        <f t="shared" si="43"/>
        <v>253346</v>
      </c>
      <c r="T59" s="18">
        <f t="shared" si="43"/>
        <v>248374</v>
      </c>
      <c r="U59" s="18">
        <f t="shared" si="43"/>
        <v>243402</v>
      </c>
      <c r="V59" s="18">
        <f t="shared" si="43"/>
        <v>238430</v>
      </c>
      <c r="W59" s="18">
        <f t="shared" si="43"/>
        <v>233458</v>
      </c>
      <c r="X59" s="19">
        <f t="shared" si="43"/>
        <v>228486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METALLOINVEST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m.terekhov</dc:creator>
  <cp:keywords/>
  <dc:description/>
  <cp:lastModifiedBy>m.terekhov</cp:lastModifiedBy>
  <dcterms:created xsi:type="dcterms:W3CDTF">2011-02-01T08:14:38Z</dcterms:created>
  <dcterms:modified xsi:type="dcterms:W3CDTF">2011-02-01T09:20:04Z</dcterms:modified>
  <cp:category/>
  <cp:version/>
  <cp:contentType/>
  <cp:contentStatus/>
</cp:coreProperties>
</file>